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o.bobinac\Downloads\"/>
    </mc:Choice>
  </mc:AlternateContent>
  <xr:revisionPtr revIDLastSave="0" documentId="13_ncr:1_{44596887-D25E-444B-BE34-14DE79FB2441}" xr6:coauthVersionLast="47" xr6:coauthVersionMax="47" xr10:uidLastSave="{00000000-0000-0000-0000-000000000000}"/>
  <workbookProtection workbookAlgorithmName="SHA-512" workbookHashValue="YpB2ezxM4NLkwpLSnSEp7B0FtlmAEF9B2LSBDzW7S+j6sNl/ucRG9d/zETYTJc/3PHOkrjiMwEr/rAkKl2I5Og==" workbookSaltValue="7qPuCTVnkIW1A9Z8qswFVA==" workbookSpinCount="100000" lockStructure="1"/>
  <bookViews>
    <workbookView xWindow="-96" yWindow="-96" windowWidth="23232" windowHeight="13992" firstSheet="2" activeTab="2" xr2:uid="{00000000-000D-0000-FFFF-FFFF00000000}"/>
  </bookViews>
  <sheets>
    <sheet name="Import1" sheetId="32" state="hidden" r:id="rId1"/>
    <sheet name="GrupeTable" sheetId="33" state="hidden" r:id="rId2"/>
    <sheet name="Grupe" sheetId="12" r:id="rId3"/>
    <sheet name="Cjenik" sheetId="28" r:id="rId4"/>
    <sheet name="Export" sheetId="20" r:id="rId5"/>
  </sheets>
  <definedNames>
    <definedName name="_xlnm._FilterDatabase" localSheetId="3" hidden="1">Cjenik!$D$2:$E$972</definedName>
    <definedName name="_xlnm._FilterDatabase" localSheetId="4" hidden="1">Export!$A$1:$L$701</definedName>
    <definedName name="¸" localSheetId="1">GrupeTable!$C$2:$P$47</definedName>
    <definedName name="¸" localSheetId="0">Import1!$A$1:$G$701</definedName>
    <definedName name="Bakreno_uže">Cjenik!$F$447:$M$455</definedName>
    <definedName name="BXO_HFTG">Cjenik!$F$597:$M$601</definedName>
    <definedName name="Cjenik_proba" localSheetId="1">GrupeTable!#REF!</definedName>
    <definedName name="Cjenik_proba" localSheetId="0">Import1!#REF!</definedName>
    <definedName name="E_YY">Cjenik!$F$267:$M$332</definedName>
    <definedName name="ExternalData_1" localSheetId="3" hidden="1">Cjenik!#REF!</definedName>
    <definedName name="Fe_Zn_traka">Cjenik!$F$457:$M$465</definedName>
    <definedName name="FG16OR">Cjenik!$F$334:$M$386</definedName>
    <definedName name="H01N2_D">Cjenik!$F$180:$M$188</definedName>
    <definedName name="H03VH_H">Cjenik!$F$84:$M$87</definedName>
    <definedName name="H03VV_F">Cjenik!$F$89:$M$95</definedName>
    <definedName name="H05RNH2_F">Cjenik!$F$190:$M$193</definedName>
    <definedName name="H05RR_F">Cjenik!$F$123:$M$136</definedName>
    <definedName name="H05VV_F">Cjenik!$F$97:$M$121</definedName>
    <definedName name="H07BQ_F">Cjenik!$F$250:$M$265</definedName>
    <definedName name="H07RN_F">Cjenik!$F$138:$M$178</definedName>
    <definedName name="H07V_K">Cjenik!$F$21:$M$41</definedName>
    <definedName name="H07V_R">Cjenik!$F$13:$M$19</definedName>
    <definedName name="H07V_U">Cjenik!$F$4:$M$11</definedName>
    <definedName name="H07V2_K">Cjenik!$F$43:$M$46</definedName>
    <definedName name="J_H_St_H">Cjenik!$F$891:$M$898</definedName>
    <definedName name="J_Y_St_Y">Cjenik!$F$859:$M$882</definedName>
    <definedName name="JB_Y_St_Y">Cjenik!$F$884:$M$889</definedName>
    <definedName name="JE_H_St_H__E30_E90">Cjenik!$F$900:$M$905</definedName>
    <definedName name="Kabel_za_alarme">Cjenik!$F$811:$M$821</definedName>
    <definedName name="Kabel_za_zvučnike">Cjenik!$F$823:$M$831</definedName>
    <definedName name="Koaksijalni_kabeli">Cjenik!$F$839:$M$847</definedName>
    <definedName name="LAN_kabeli">Cjenik!$F$923:$M$948</definedName>
    <definedName name="lang_hrvatski" localSheetId="1">GrupeTable!$C$2:$F$47</definedName>
    <definedName name="lang_hrvatski" localSheetId="0">Import1!$A$1:$D$701</definedName>
    <definedName name="LiYCY">Cjenik!$F$745:$M$809</definedName>
    <definedName name="LiYCY_TP">Cjenik!$F$745:$M$809</definedName>
    <definedName name="Multimode">Cjenik!$F$950:$M$956</definedName>
    <definedName name="N2XH">Cjenik!$F$484:$M$547</definedName>
    <definedName name="NHXH_E90">Cjenik!$F$549:$M$595</definedName>
    <definedName name="NHXMH">Cjenik!$F$467:$M$482</definedName>
    <definedName name="NSSHöu">Cjenik!$F$195:$M$215</definedName>
    <definedName name="NYCY">Cjenik!$F$388:$M$425</definedName>
    <definedName name="NYiFY">Cjenik!$F$78:$M$82</definedName>
    <definedName name="PP00_A">Cjenik!$F$427:$M$439</definedName>
    <definedName name="_xlnm.Print_Area" localSheetId="3">Cjenik!$F:$O</definedName>
    <definedName name="_xlnm.Print_Area" localSheetId="4">Export!$B:$O</definedName>
    <definedName name="_xlnm.Print_Area" localSheetId="2">Grupe!$B:$M</definedName>
    <definedName name="_xlnm.Print_Titles" localSheetId="3">Cjenik!$1:$3</definedName>
    <definedName name="_xlnm.Print_Titles" localSheetId="4">Export!$1:$1</definedName>
    <definedName name="PrintLista">Cjenik!$F$1:$O$964</definedName>
    <definedName name="PrintNaslov">#REF!</definedName>
    <definedName name="PrintZadnja">#REF!</definedName>
    <definedName name="Profibus">Cjenik!$F$833:$M$837</definedName>
    <definedName name="SiF">Cjenik!$F$217:$M$230</definedName>
    <definedName name="SiHF">Cjenik!$F$232:$M$248</definedName>
    <definedName name="Singlemode">Cjenik!$F$958:$M$964</definedName>
    <definedName name="Solar_cable">Cjenik!$F$603:$M$608</definedName>
    <definedName name="TK_59">Cjenik!$F$907:$M$921</definedName>
    <definedName name="X00_A">Cjenik!$F$441:$M$445</definedName>
    <definedName name="YM">Cjenik!$F$48:$M$76</definedName>
    <definedName name="YSLCY">Cjenik!$F$693:$M$743</definedName>
    <definedName name="YSLY">Cjenik!$F$610:$M$691</definedName>
    <definedName name="YYSch">Cjenik!$F$849:$M$857</definedName>
    <definedName name="Z_316D4F36_206D_41A4_8B3C_FACC4157E3DD_.wvu.Cols" localSheetId="2" hidden="1">Grupe!#REF!</definedName>
    <definedName name="Z_4AC45696_79D8_4ACB_A5FA_CEC6B458488E_.wvu.Cols" localSheetId="2" hidden="1">Grupe!#REF!</definedName>
    <definedName name="Z_4AC45696_79D8_4ACB_A5FA_CEC6B458488E_.wvu.PrintTitles" localSheetId="4" hidden="1">Export!$1:$1</definedName>
  </definedNames>
  <calcPr calcId="191029"/>
  <customWorkbookViews>
    <customWorkbookView name="sss" guid="{4AC45696-79D8-4ACB-A5FA-CEC6B458488E}" maximized="1" xWindow="-8" yWindow="-8" windowWidth="1936" windowHeight="1056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32" l="1"/>
  <c r="K1" i="20" s="1"/>
  <c r="H1" i="20" l="1"/>
  <c r="H946" i="28" l="1"/>
  <c r="H941" i="28"/>
  <c r="H939" i="28"/>
  <c r="H937" i="28"/>
  <c r="H931" i="28"/>
  <c r="H918" i="28"/>
  <c r="H873" i="28"/>
  <c r="H818" i="28"/>
  <c r="H804" i="28"/>
  <c r="H797" i="28"/>
  <c r="H791" i="28"/>
  <c r="H782" i="28"/>
  <c r="H773" i="28"/>
  <c r="H765" i="28"/>
  <c r="H756" i="28"/>
  <c r="H739" i="28"/>
  <c r="H734" i="28"/>
  <c r="H727" i="28"/>
  <c r="H717" i="28"/>
  <c r="H705" i="28"/>
  <c r="H689" i="28"/>
  <c r="H684" i="28"/>
  <c r="H679" i="28"/>
  <c r="H677" i="28"/>
  <c r="H668" i="28"/>
  <c r="H652" i="28"/>
  <c r="H638" i="28"/>
  <c r="H625" i="28"/>
  <c r="H593" i="28"/>
  <c r="H584" i="28"/>
  <c r="H568" i="28"/>
  <c r="H563" i="28"/>
  <c r="H561" i="28"/>
  <c r="H541" i="28"/>
  <c r="H534" i="28"/>
  <c r="H525" i="28"/>
  <c r="H509" i="28"/>
  <c r="H503" i="28"/>
  <c r="H500" i="28"/>
  <c r="H480" i="28"/>
  <c r="H477" i="28"/>
  <c r="H474" i="28"/>
  <c r="H462" i="28"/>
  <c r="H423" i="28"/>
  <c r="H418" i="28"/>
  <c r="H413" i="28"/>
  <c r="H401" i="28"/>
  <c r="H384" i="28"/>
  <c r="H375" i="28"/>
  <c r="H368" i="28"/>
  <c r="H360" i="28"/>
  <c r="H354" i="28"/>
  <c r="H348" i="28"/>
  <c r="H325" i="28"/>
  <c r="H317" i="28"/>
  <c r="H308" i="28"/>
  <c r="H292" i="28"/>
  <c r="H286" i="28"/>
  <c r="H281" i="28"/>
  <c r="H263" i="28"/>
  <c r="H261" i="28"/>
  <c r="H257" i="28"/>
  <c r="H245" i="28"/>
  <c r="H239" i="28"/>
  <c r="H237" i="28"/>
  <c r="H212" i="28"/>
  <c r="H204" i="28"/>
  <c r="H172" i="28"/>
  <c r="H162" i="28"/>
  <c r="H158" i="28"/>
  <c r="H149" i="28"/>
  <c r="H132" i="28"/>
  <c r="H127" i="28"/>
  <c r="H119" i="28"/>
  <c r="H116" i="28"/>
  <c r="H111" i="28"/>
  <c r="H105" i="28"/>
  <c r="H73" i="28"/>
  <c r="H69" i="28"/>
  <c r="H66" i="28"/>
  <c r="H59" i="28"/>
  <c r="A5" i="33"/>
  <c r="A6" i="33"/>
  <c r="A7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G946" i="28"/>
  <c r="G941" i="28"/>
  <c r="G939" i="28"/>
  <c r="G937" i="28"/>
  <c r="G931" i="28"/>
  <c r="G918" i="28"/>
  <c r="G873" i="28"/>
  <c r="G818" i="28"/>
  <c r="G804" i="28"/>
  <c r="G797" i="28"/>
  <c r="G791" i="28"/>
  <c r="G782" i="28"/>
  <c r="G773" i="28"/>
  <c r="G765" i="28"/>
  <c r="G756" i="28"/>
  <c r="G739" i="28"/>
  <c r="G734" i="28"/>
  <c r="G727" i="28"/>
  <c r="G717" i="28"/>
  <c r="G705" i="28"/>
  <c r="G689" i="28"/>
  <c r="G684" i="28"/>
  <c r="G679" i="28"/>
  <c r="G677" i="28"/>
  <c r="G668" i="28"/>
  <c r="G652" i="28"/>
  <c r="G638" i="28"/>
  <c r="G625" i="28"/>
  <c r="G593" i="28"/>
  <c r="G584" i="28"/>
  <c r="G568" i="28"/>
  <c r="G563" i="28"/>
  <c r="G561" i="28"/>
  <c r="G541" i="28"/>
  <c r="G534" i="28"/>
  <c r="G525" i="28"/>
  <c r="G509" i="28"/>
  <c r="G503" i="28"/>
  <c r="G500" i="28"/>
  <c r="G480" i="28"/>
  <c r="G477" i="28"/>
  <c r="G474" i="28"/>
  <c r="G462" i="28"/>
  <c r="G423" i="28"/>
  <c r="G418" i="28"/>
  <c r="G413" i="28"/>
  <c r="G401" i="28"/>
  <c r="G384" i="28"/>
  <c r="G375" i="28"/>
  <c r="G368" i="28"/>
  <c r="G360" i="28"/>
  <c r="G354" i="28"/>
  <c r="G348" i="28"/>
  <c r="G325" i="28"/>
  <c r="G317" i="28"/>
  <c r="G308" i="28"/>
  <c r="G292" i="28"/>
  <c r="G286" i="28"/>
  <c r="G281" i="28"/>
  <c r="G263" i="28"/>
  <c r="G261" i="28"/>
  <c r="G257" i="28"/>
  <c r="G245" i="28"/>
  <c r="G239" i="28"/>
  <c r="G237" i="28"/>
  <c r="G212" i="28"/>
  <c r="G204" i="28"/>
  <c r="G172" i="28"/>
  <c r="G162" i="28"/>
  <c r="G158" i="28"/>
  <c r="G149" i="28"/>
  <c r="G132" i="28"/>
  <c r="G127" i="28"/>
  <c r="G119" i="28"/>
  <c r="G116" i="28"/>
  <c r="G111" i="28"/>
  <c r="G105" i="28"/>
  <c r="G73" i="28"/>
  <c r="G69" i="28"/>
  <c r="G66" i="28"/>
  <c r="J10" i="32"/>
  <c r="W3" i="32"/>
  <c r="W4" i="32"/>
  <c r="W5" i="32"/>
  <c r="W6" i="32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34" i="32"/>
  <c r="W35" i="32"/>
  <c r="W36" i="32"/>
  <c r="W37" i="32"/>
  <c r="W38" i="32"/>
  <c r="W39" i="32"/>
  <c r="W40" i="32"/>
  <c r="W41" i="32"/>
  <c r="W42" i="32"/>
  <c r="W43" i="32"/>
  <c r="W44" i="32"/>
  <c r="W45" i="32"/>
  <c r="W46" i="32"/>
  <c r="W47" i="32"/>
  <c r="W48" i="32"/>
  <c r="W49" i="32"/>
  <c r="W50" i="32"/>
  <c r="W51" i="32"/>
  <c r="W52" i="32"/>
  <c r="W53" i="32"/>
  <c r="W54" i="32"/>
  <c r="W55" i="32"/>
  <c r="W56" i="32"/>
  <c r="W57" i="32"/>
  <c r="W58" i="32"/>
  <c r="W59" i="32"/>
  <c r="W60" i="32"/>
  <c r="W61" i="32"/>
  <c r="W62" i="32"/>
  <c r="W63" i="32"/>
  <c r="W64" i="32"/>
  <c r="W65" i="32"/>
  <c r="W66" i="32"/>
  <c r="W67" i="32"/>
  <c r="W68" i="32"/>
  <c r="W69" i="32"/>
  <c r="W70" i="32"/>
  <c r="W71" i="32"/>
  <c r="W72" i="32"/>
  <c r="W73" i="32"/>
  <c r="W74" i="32"/>
  <c r="W75" i="32"/>
  <c r="W76" i="32"/>
  <c r="W77" i="32"/>
  <c r="W78" i="32"/>
  <c r="W79" i="32"/>
  <c r="W80" i="32"/>
  <c r="W81" i="32"/>
  <c r="W82" i="32"/>
  <c r="W83" i="32"/>
  <c r="W84" i="32"/>
  <c r="W85" i="32"/>
  <c r="W86" i="32"/>
  <c r="W87" i="32"/>
  <c r="W88" i="32"/>
  <c r="W89" i="32"/>
  <c r="W90" i="32"/>
  <c r="W91" i="32"/>
  <c r="W92" i="32"/>
  <c r="W93" i="32"/>
  <c r="W94" i="32"/>
  <c r="W95" i="32"/>
  <c r="W96" i="32"/>
  <c r="W97" i="32"/>
  <c r="W98" i="32"/>
  <c r="W99" i="32"/>
  <c r="W100" i="32"/>
  <c r="W101" i="32"/>
  <c r="W102" i="32"/>
  <c r="W103" i="32"/>
  <c r="W104" i="32"/>
  <c r="W105" i="32"/>
  <c r="W106" i="32"/>
  <c r="W107" i="32"/>
  <c r="W108" i="32"/>
  <c r="W109" i="32"/>
  <c r="W110" i="32"/>
  <c r="W111" i="32"/>
  <c r="W112" i="32"/>
  <c r="W113" i="32"/>
  <c r="W114" i="32"/>
  <c r="W115" i="32"/>
  <c r="W116" i="32"/>
  <c r="W117" i="32"/>
  <c r="W118" i="32"/>
  <c r="W119" i="32"/>
  <c r="W120" i="32"/>
  <c r="W121" i="32"/>
  <c r="W122" i="32"/>
  <c r="W123" i="32"/>
  <c r="W124" i="32"/>
  <c r="W125" i="32"/>
  <c r="W126" i="32"/>
  <c r="W127" i="32"/>
  <c r="W128" i="32"/>
  <c r="W129" i="32"/>
  <c r="W130" i="32"/>
  <c r="W131" i="32"/>
  <c r="W132" i="32"/>
  <c r="W133" i="32"/>
  <c r="W134" i="32"/>
  <c r="W135" i="32"/>
  <c r="W136" i="32"/>
  <c r="W137" i="32"/>
  <c r="W138" i="32"/>
  <c r="W139" i="32"/>
  <c r="W140" i="32"/>
  <c r="W141" i="32"/>
  <c r="W142" i="32"/>
  <c r="W143" i="32"/>
  <c r="W144" i="32"/>
  <c r="W145" i="32"/>
  <c r="W146" i="32"/>
  <c r="W147" i="32"/>
  <c r="W148" i="32"/>
  <c r="W149" i="32"/>
  <c r="W150" i="32"/>
  <c r="W151" i="32"/>
  <c r="W152" i="32"/>
  <c r="W153" i="32"/>
  <c r="W154" i="32"/>
  <c r="W155" i="32"/>
  <c r="W156" i="32"/>
  <c r="W157" i="32"/>
  <c r="W158" i="32"/>
  <c r="W159" i="32"/>
  <c r="W160" i="32"/>
  <c r="W161" i="32"/>
  <c r="W162" i="32"/>
  <c r="W163" i="32"/>
  <c r="W164" i="32"/>
  <c r="W165" i="32"/>
  <c r="W166" i="32"/>
  <c r="W167" i="32"/>
  <c r="W168" i="32"/>
  <c r="W169" i="32"/>
  <c r="W170" i="32"/>
  <c r="W171" i="32"/>
  <c r="W172" i="32"/>
  <c r="W173" i="32"/>
  <c r="W174" i="32"/>
  <c r="W175" i="32"/>
  <c r="W176" i="32"/>
  <c r="W177" i="32"/>
  <c r="W178" i="32"/>
  <c r="W179" i="32"/>
  <c r="W180" i="32"/>
  <c r="W181" i="32"/>
  <c r="W182" i="32"/>
  <c r="W183" i="32"/>
  <c r="W184" i="32"/>
  <c r="W185" i="32"/>
  <c r="W186" i="32"/>
  <c r="W187" i="32"/>
  <c r="W188" i="32"/>
  <c r="W189" i="32"/>
  <c r="W190" i="32"/>
  <c r="W191" i="32"/>
  <c r="W192" i="32"/>
  <c r="W193" i="32"/>
  <c r="W194" i="32"/>
  <c r="W195" i="32"/>
  <c r="W196" i="32"/>
  <c r="W197" i="32"/>
  <c r="W198" i="32"/>
  <c r="W199" i="32"/>
  <c r="W200" i="32"/>
  <c r="W201" i="32"/>
  <c r="W202" i="32"/>
  <c r="W203" i="32"/>
  <c r="W204" i="32"/>
  <c r="W205" i="32"/>
  <c r="W206" i="32"/>
  <c r="W207" i="32"/>
  <c r="W208" i="32"/>
  <c r="W209" i="32"/>
  <c r="W210" i="32"/>
  <c r="W211" i="32"/>
  <c r="W212" i="32"/>
  <c r="W213" i="32"/>
  <c r="W214" i="32"/>
  <c r="W215" i="32"/>
  <c r="W216" i="32"/>
  <c r="W217" i="32"/>
  <c r="W218" i="32"/>
  <c r="W219" i="32"/>
  <c r="W220" i="32"/>
  <c r="W221" i="32"/>
  <c r="W222" i="32"/>
  <c r="W223" i="32"/>
  <c r="W224" i="32"/>
  <c r="W225" i="32"/>
  <c r="W226" i="32"/>
  <c r="W227" i="32"/>
  <c r="W228" i="32"/>
  <c r="W229" i="32"/>
  <c r="W230" i="32"/>
  <c r="W231" i="32"/>
  <c r="W232" i="32"/>
  <c r="W233" i="32"/>
  <c r="W234" i="32"/>
  <c r="W235" i="32"/>
  <c r="W236" i="32"/>
  <c r="W237" i="32"/>
  <c r="W238" i="32"/>
  <c r="W239" i="32"/>
  <c r="W240" i="32"/>
  <c r="W241" i="32"/>
  <c r="W242" i="32"/>
  <c r="W243" i="32"/>
  <c r="W244" i="32"/>
  <c r="W245" i="32"/>
  <c r="W246" i="32"/>
  <c r="W247" i="32"/>
  <c r="W248" i="32"/>
  <c r="W249" i="32"/>
  <c r="W250" i="32"/>
  <c r="W251" i="32"/>
  <c r="W252" i="32"/>
  <c r="W253" i="32"/>
  <c r="W254" i="32"/>
  <c r="W255" i="32"/>
  <c r="W256" i="32"/>
  <c r="W257" i="32"/>
  <c r="W258" i="32"/>
  <c r="W259" i="32"/>
  <c r="W260" i="32"/>
  <c r="W261" i="32"/>
  <c r="W262" i="32"/>
  <c r="W263" i="32"/>
  <c r="W264" i="32"/>
  <c r="W265" i="32"/>
  <c r="W266" i="32"/>
  <c r="W267" i="32"/>
  <c r="W268" i="32"/>
  <c r="W269" i="32"/>
  <c r="W270" i="32"/>
  <c r="W271" i="32"/>
  <c r="W272" i="32"/>
  <c r="W273" i="32"/>
  <c r="W274" i="32"/>
  <c r="W275" i="32"/>
  <c r="W276" i="32"/>
  <c r="W277" i="32"/>
  <c r="W278" i="32"/>
  <c r="W279" i="32"/>
  <c r="W280" i="32"/>
  <c r="W281" i="32"/>
  <c r="W282" i="32"/>
  <c r="W283" i="32"/>
  <c r="W284" i="32"/>
  <c r="W285" i="32"/>
  <c r="W286" i="32"/>
  <c r="W287" i="32"/>
  <c r="W288" i="32"/>
  <c r="W289" i="32"/>
  <c r="W290" i="32"/>
  <c r="W291" i="32"/>
  <c r="W292" i="32"/>
  <c r="W293" i="32"/>
  <c r="W294" i="32"/>
  <c r="W295" i="32"/>
  <c r="W296" i="32"/>
  <c r="W297" i="32"/>
  <c r="W298" i="32"/>
  <c r="W299" i="32"/>
  <c r="W300" i="32"/>
  <c r="W301" i="32"/>
  <c r="W302" i="32"/>
  <c r="W303" i="32"/>
  <c r="W304" i="32"/>
  <c r="W305" i="32"/>
  <c r="W306" i="32"/>
  <c r="W307" i="32"/>
  <c r="W308" i="32"/>
  <c r="W309" i="32"/>
  <c r="W310" i="32"/>
  <c r="W311" i="32"/>
  <c r="W312" i="32"/>
  <c r="W313" i="32"/>
  <c r="W314" i="32"/>
  <c r="W315" i="32"/>
  <c r="W316" i="32"/>
  <c r="W317" i="32"/>
  <c r="W318" i="32"/>
  <c r="W319" i="32"/>
  <c r="W320" i="32"/>
  <c r="W321" i="32"/>
  <c r="W322" i="32"/>
  <c r="W323" i="32"/>
  <c r="W324" i="32"/>
  <c r="W325" i="32"/>
  <c r="W326" i="32"/>
  <c r="W327" i="32"/>
  <c r="W328" i="32"/>
  <c r="W329" i="32"/>
  <c r="W330" i="32"/>
  <c r="W331" i="32"/>
  <c r="W332" i="32"/>
  <c r="W333" i="32"/>
  <c r="W334" i="32"/>
  <c r="W335" i="32"/>
  <c r="W336" i="32"/>
  <c r="W337" i="32"/>
  <c r="W338" i="32"/>
  <c r="W339" i="32"/>
  <c r="W340" i="32"/>
  <c r="W341" i="32"/>
  <c r="W342" i="32"/>
  <c r="W343" i="32"/>
  <c r="W344" i="32"/>
  <c r="W345" i="32"/>
  <c r="W346" i="32"/>
  <c r="W347" i="32"/>
  <c r="W348" i="32"/>
  <c r="W349" i="32"/>
  <c r="W350" i="32"/>
  <c r="W351" i="32"/>
  <c r="W352" i="32"/>
  <c r="W353" i="32"/>
  <c r="W354" i="32"/>
  <c r="W355" i="32"/>
  <c r="W356" i="32"/>
  <c r="W357" i="32"/>
  <c r="W358" i="32"/>
  <c r="W359" i="32"/>
  <c r="W360" i="32"/>
  <c r="W361" i="32"/>
  <c r="W362" i="32"/>
  <c r="W363" i="32"/>
  <c r="W364" i="32"/>
  <c r="W365" i="32"/>
  <c r="W366" i="32"/>
  <c r="W367" i="32"/>
  <c r="W368" i="32"/>
  <c r="W369" i="32"/>
  <c r="W370" i="32"/>
  <c r="W371" i="32"/>
  <c r="W372" i="32"/>
  <c r="W373" i="32"/>
  <c r="W374" i="32"/>
  <c r="W375" i="32"/>
  <c r="W376" i="32"/>
  <c r="W377" i="32"/>
  <c r="W378" i="32"/>
  <c r="W379" i="32"/>
  <c r="W380" i="32"/>
  <c r="W381" i="32"/>
  <c r="W382" i="32"/>
  <c r="W383" i="32"/>
  <c r="W384" i="32"/>
  <c r="W385" i="32"/>
  <c r="W386" i="32"/>
  <c r="W387" i="32"/>
  <c r="W388" i="32"/>
  <c r="W389" i="32"/>
  <c r="W390" i="32"/>
  <c r="W391" i="32"/>
  <c r="W392" i="32"/>
  <c r="W393" i="32"/>
  <c r="W394" i="32"/>
  <c r="W395" i="32"/>
  <c r="W396" i="32"/>
  <c r="W397" i="32"/>
  <c r="W398" i="32"/>
  <c r="W399" i="32"/>
  <c r="W400" i="32"/>
  <c r="W401" i="32"/>
  <c r="W402" i="32"/>
  <c r="W403" i="32"/>
  <c r="W404" i="32"/>
  <c r="W405" i="32"/>
  <c r="W406" i="32"/>
  <c r="W407" i="32"/>
  <c r="W408" i="32"/>
  <c r="W409" i="32"/>
  <c r="W410" i="32"/>
  <c r="W411" i="32"/>
  <c r="W412" i="32"/>
  <c r="W413" i="32"/>
  <c r="W414" i="32"/>
  <c r="W415" i="32"/>
  <c r="W416" i="32"/>
  <c r="W417" i="32"/>
  <c r="W418" i="32"/>
  <c r="W419" i="32"/>
  <c r="W420" i="32"/>
  <c r="W421" i="32"/>
  <c r="W422" i="32"/>
  <c r="W423" i="32"/>
  <c r="W424" i="32"/>
  <c r="W425" i="32"/>
  <c r="W426" i="32"/>
  <c r="W427" i="32"/>
  <c r="W428" i="32"/>
  <c r="W429" i="32"/>
  <c r="W430" i="32"/>
  <c r="W431" i="32"/>
  <c r="W432" i="32"/>
  <c r="W433" i="32"/>
  <c r="W434" i="32"/>
  <c r="W435" i="32"/>
  <c r="W436" i="32"/>
  <c r="W437" i="32"/>
  <c r="W438" i="32"/>
  <c r="W439" i="32"/>
  <c r="W440" i="32"/>
  <c r="W441" i="32"/>
  <c r="W442" i="32"/>
  <c r="W443" i="32"/>
  <c r="W444" i="32"/>
  <c r="W445" i="32"/>
  <c r="W446" i="32"/>
  <c r="W447" i="32"/>
  <c r="W448" i="32"/>
  <c r="W449" i="32"/>
  <c r="W450" i="32"/>
  <c r="W451" i="32"/>
  <c r="W452" i="32"/>
  <c r="W453" i="32"/>
  <c r="W454" i="32"/>
  <c r="W455" i="32"/>
  <c r="W456" i="32"/>
  <c r="W457" i="32"/>
  <c r="W458" i="32"/>
  <c r="W459" i="32"/>
  <c r="W460" i="32"/>
  <c r="W461" i="32"/>
  <c r="W462" i="32"/>
  <c r="W463" i="32"/>
  <c r="W464" i="32"/>
  <c r="W465" i="32"/>
  <c r="W466" i="32"/>
  <c r="W467" i="32"/>
  <c r="W468" i="32"/>
  <c r="W469" i="32"/>
  <c r="W470" i="32"/>
  <c r="W471" i="32"/>
  <c r="W472" i="32"/>
  <c r="W473" i="32"/>
  <c r="W474" i="32"/>
  <c r="W475" i="32"/>
  <c r="W476" i="32"/>
  <c r="W477" i="32"/>
  <c r="W478" i="32"/>
  <c r="W479" i="32"/>
  <c r="W480" i="32"/>
  <c r="W481" i="32"/>
  <c r="W482" i="32"/>
  <c r="W483" i="32"/>
  <c r="W484" i="32"/>
  <c r="W485" i="32"/>
  <c r="W486" i="32"/>
  <c r="W487" i="32"/>
  <c r="W488" i="32"/>
  <c r="W489" i="32"/>
  <c r="W490" i="32"/>
  <c r="W491" i="32"/>
  <c r="W492" i="32"/>
  <c r="W493" i="32"/>
  <c r="W494" i="32"/>
  <c r="W495" i="32"/>
  <c r="W496" i="32"/>
  <c r="W497" i="32"/>
  <c r="W498" i="32"/>
  <c r="W499" i="32"/>
  <c r="W500" i="32"/>
  <c r="W501" i="32"/>
  <c r="W502" i="32"/>
  <c r="W503" i="32"/>
  <c r="W504" i="32"/>
  <c r="W505" i="32"/>
  <c r="W506" i="32"/>
  <c r="W507" i="32"/>
  <c r="W508" i="32"/>
  <c r="W509" i="32"/>
  <c r="W510" i="32"/>
  <c r="W511" i="32"/>
  <c r="W512" i="32"/>
  <c r="W513" i="32"/>
  <c r="W514" i="32"/>
  <c r="W515" i="32"/>
  <c r="W516" i="32"/>
  <c r="W517" i="32"/>
  <c r="W518" i="32"/>
  <c r="W519" i="32"/>
  <c r="W520" i="32"/>
  <c r="W521" i="32"/>
  <c r="W522" i="32"/>
  <c r="W523" i="32"/>
  <c r="W524" i="32"/>
  <c r="W525" i="32"/>
  <c r="W526" i="32"/>
  <c r="W527" i="32"/>
  <c r="W528" i="32"/>
  <c r="W529" i="32"/>
  <c r="W530" i="32"/>
  <c r="W531" i="32"/>
  <c r="W532" i="32"/>
  <c r="W533" i="32"/>
  <c r="W534" i="32"/>
  <c r="W535" i="32"/>
  <c r="W536" i="32"/>
  <c r="W537" i="32"/>
  <c r="W538" i="32"/>
  <c r="W539" i="32"/>
  <c r="W540" i="32"/>
  <c r="W541" i="32"/>
  <c r="W542" i="32"/>
  <c r="W543" i="32"/>
  <c r="W544" i="32"/>
  <c r="W545" i="32"/>
  <c r="W546" i="32"/>
  <c r="W547" i="32"/>
  <c r="W548" i="32"/>
  <c r="W549" i="32"/>
  <c r="W550" i="32"/>
  <c r="W551" i="32"/>
  <c r="W552" i="32"/>
  <c r="W553" i="32"/>
  <c r="W554" i="32"/>
  <c r="W555" i="32"/>
  <c r="W556" i="32"/>
  <c r="W557" i="32"/>
  <c r="W558" i="32"/>
  <c r="W559" i="32"/>
  <c r="W560" i="32"/>
  <c r="W561" i="32"/>
  <c r="W562" i="32"/>
  <c r="W563" i="32"/>
  <c r="W564" i="32"/>
  <c r="W565" i="32"/>
  <c r="W566" i="32"/>
  <c r="W567" i="32"/>
  <c r="W568" i="32"/>
  <c r="W569" i="32"/>
  <c r="W570" i="32"/>
  <c r="W571" i="32"/>
  <c r="W572" i="32"/>
  <c r="W573" i="32"/>
  <c r="W574" i="32"/>
  <c r="W575" i="32"/>
  <c r="W576" i="32"/>
  <c r="W577" i="32"/>
  <c r="W578" i="32"/>
  <c r="W579" i="32"/>
  <c r="W580" i="32"/>
  <c r="W581" i="32"/>
  <c r="W582" i="32"/>
  <c r="W583" i="32"/>
  <c r="W584" i="32"/>
  <c r="W585" i="32"/>
  <c r="W586" i="32"/>
  <c r="W587" i="32"/>
  <c r="W588" i="32"/>
  <c r="W589" i="32"/>
  <c r="W590" i="32"/>
  <c r="W591" i="32"/>
  <c r="W592" i="32"/>
  <c r="W593" i="32"/>
  <c r="W594" i="32"/>
  <c r="W595" i="32"/>
  <c r="W596" i="32"/>
  <c r="W597" i="32"/>
  <c r="W598" i="32"/>
  <c r="W599" i="32"/>
  <c r="W600" i="32"/>
  <c r="W601" i="32"/>
  <c r="W602" i="32"/>
  <c r="W603" i="32"/>
  <c r="W604" i="32"/>
  <c r="W605" i="32"/>
  <c r="W606" i="32"/>
  <c r="W607" i="32"/>
  <c r="W608" i="32"/>
  <c r="W609" i="32"/>
  <c r="W610" i="32"/>
  <c r="W611" i="32"/>
  <c r="W612" i="32"/>
  <c r="W613" i="32"/>
  <c r="W614" i="32"/>
  <c r="W615" i="32"/>
  <c r="W616" i="32"/>
  <c r="W617" i="32"/>
  <c r="W618" i="32"/>
  <c r="W619" i="32"/>
  <c r="W620" i="32"/>
  <c r="W621" i="32"/>
  <c r="W622" i="32"/>
  <c r="W623" i="32"/>
  <c r="W624" i="32"/>
  <c r="W625" i="32"/>
  <c r="W626" i="32"/>
  <c r="W627" i="32"/>
  <c r="W628" i="32"/>
  <c r="W629" i="32"/>
  <c r="W630" i="32"/>
  <c r="W631" i="32"/>
  <c r="W632" i="32"/>
  <c r="W633" i="32"/>
  <c r="W634" i="32"/>
  <c r="W635" i="32"/>
  <c r="W636" i="32"/>
  <c r="W637" i="32"/>
  <c r="W638" i="32"/>
  <c r="W639" i="32"/>
  <c r="W640" i="32"/>
  <c r="W641" i="32"/>
  <c r="W642" i="32"/>
  <c r="W643" i="32"/>
  <c r="W644" i="32"/>
  <c r="W645" i="32"/>
  <c r="W646" i="32"/>
  <c r="W647" i="32"/>
  <c r="W648" i="32"/>
  <c r="W649" i="32"/>
  <c r="W650" i="32"/>
  <c r="W651" i="32"/>
  <c r="W652" i="32"/>
  <c r="W653" i="32"/>
  <c r="W654" i="32"/>
  <c r="W655" i="32"/>
  <c r="W656" i="32"/>
  <c r="W657" i="32"/>
  <c r="W658" i="32"/>
  <c r="W659" i="32"/>
  <c r="W660" i="32"/>
  <c r="W661" i="32"/>
  <c r="W662" i="32"/>
  <c r="W663" i="32"/>
  <c r="W664" i="32"/>
  <c r="W665" i="32"/>
  <c r="W666" i="32"/>
  <c r="W667" i="32"/>
  <c r="W668" i="32"/>
  <c r="W669" i="32"/>
  <c r="W670" i="32"/>
  <c r="W671" i="32"/>
  <c r="W672" i="32"/>
  <c r="W673" i="32"/>
  <c r="W674" i="32"/>
  <c r="W675" i="32"/>
  <c r="W676" i="32"/>
  <c r="W677" i="32"/>
  <c r="W678" i="32"/>
  <c r="W679" i="32"/>
  <c r="W680" i="32"/>
  <c r="W681" i="32"/>
  <c r="W682" i="32"/>
  <c r="W683" i="32"/>
  <c r="W684" i="32"/>
  <c r="W685" i="32"/>
  <c r="W686" i="32"/>
  <c r="W687" i="32"/>
  <c r="W688" i="32"/>
  <c r="W689" i="32"/>
  <c r="W690" i="32"/>
  <c r="W691" i="32"/>
  <c r="W692" i="32"/>
  <c r="W693" i="32"/>
  <c r="W694" i="32"/>
  <c r="W695" i="32"/>
  <c r="W696" i="32"/>
  <c r="W697" i="32"/>
  <c r="W698" i="32"/>
  <c r="W699" i="32"/>
  <c r="W700" i="32"/>
  <c r="W701" i="32"/>
  <c r="W702" i="32"/>
  <c r="W703" i="32"/>
  <c r="W704" i="32"/>
  <c r="W705" i="32"/>
  <c r="W706" i="32"/>
  <c r="W707" i="32"/>
  <c r="W708" i="32"/>
  <c r="W709" i="32"/>
  <c r="W710" i="32"/>
  <c r="W711" i="32"/>
  <c r="W712" i="32"/>
  <c r="W2" i="32"/>
  <c r="U11" i="32"/>
  <c r="V11" i="32"/>
  <c r="U12" i="32"/>
  <c r="V12" i="32"/>
  <c r="U13" i="32"/>
  <c r="V13" i="32"/>
  <c r="U14" i="32"/>
  <c r="V14" i="32"/>
  <c r="U15" i="32"/>
  <c r="V15" i="32"/>
  <c r="U16" i="32"/>
  <c r="V16" i="32"/>
  <c r="U17" i="32"/>
  <c r="V17" i="32"/>
  <c r="U18" i="32"/>
  <c r="V18" i="32"/>
  <c r="U19" i="32"/>
  <c r="V19" i="32"/>
  <c r="U20" i="32"/>
  <c r="V20" i="32"/>
  <c r="U21" i="32"/>
  <c r="V21" i="32"/>
  <c r="U22" i="32"/>
  <c r="V22" i="32"/>
  <c r="U23" i="32"/>
  <c r="V23" i="32"/>
  <c r="U24" i="32"/>
  <c r="V24" i="32"/>
  <c r="U25" i="32"/>
  <c r="V25" i="32"/>
  <c r="U26" i="32"/>
  <c r="V26" i="32"/>
  <c r="U27" i="32"/>
  <c r="V27" i="32"/>
  <c r="U28" i="32"/>
  <c r="V28" i="32"/>
  <c r="U29" i="32"/>
  <c r="V29" i="32"/>
  <c r="U30" i="32"/>
  <c r="V30" i="32"/>
  <c r="U31" i="32"/>
  <c r="V31" i="32"/>
  <c r="U32" i="32"/>
  <c r="V32" i="32"/>
  <c r="U33" i="32"/>
  <c r="V33" i="32"/>
  <c r="U34" i="32"/>
  <c r="V34" i="32"/>
  <c r="U35" i="32"/>
  <c r="V35" i="32"/>
  <c r="U36" i="32"/>
  <c r="V36" i="32"/>
  <c r="U37" i="32"/>
  <c r="V37" i="32"/>
  <c r="U38" i="32"/>
  <c r="V38" i="32"/>
  <c r="U39" i="32"/>
  <c r="V39" i="32"/>
  <c r="U40" i="32"/>
  <c r="V40" i="32"/>
  <c r="U41" i="32"/>
  <c r="V41" i="32"/>
  <c r="U42" i="32"/>
  <c r="V42" i="32"/>
  <c r="U43" i="32"/>
  <c r="V43" i="32"/>
  <c r="U44" i="32"/>
  <c r="V44" i="32"/>
  <c r="U45" i="32"/>
  <c r="V45" i="32"/>
  <c r="U46" i="32"/>
  <c r="V46" i="32"/>
  <c r="U47" i="32"/>
  <c r="V47" i="32"/>
  <c r="U48" i="32"/>
  <c r="V48" i="32"/>
  <c r="U49" i="32"/>
  <c r="V49" i="32"/>
  <c r="U50" i="32"/>
  <c r="V50" i="32"/>
  <c r="U51" i="32"/>
  <c r="V51" i="32"/>
  <c r="U52" i="32"/>
  <c r="V52" i="32"/>
  <c r="U53" i="32"/>
  <c r="V53" i="32"/>
  <c r="U54" i="32"/>
  <c r="V54" i="32"/>
  <c r="U55" i="32"/>
  <c r="V55" i="32"/>
  <c r="U56" i="32"/>
  <c r="V56" i="32"/>
  <c r="U57" i="32"/>
  <c r="V57" i="32"/>
  <c r="U58" i="32"/>
  <c r="V58" i="32"/>
  <c r="U59" i="32"/>
  <c r="V59" i="32"/>
  <c r="U60" i="32"/>
  <c r="V60" i="32"/>
  <c r="U61" i="32"/>
  <c r="V61" i="32"/>
  <c r="U62" i="32"/>
  <c r="V62" i="32"/>
  <c r="U63" i="32"/>
  <c r="V63" i="32"/>
  <c r="U64" i="32"/>
  <c r="V64" i="32"/>
  <c r="U65" i="32"/>
  <c r="V65" i="32"/>
  <c r="U66" i="32"/>
  <c r="V66" i="32"/>
  <c r="U67" i="32"/>
  <c r="V67" i="32"/>
  <c r="U68" i="32"/>
  <c r="V68" i="32"/>
  <c r="U69" i="32"/>
  <c r="V69" i="32"/>
  <c r="U70" i="32"/>
  <c r="V70" i="32"/>
  <c r="U71" i="32"/>
  <c r="V71" i="32"/>
  <c r="U72" i="32"/>
  <c r="V72" i="32"/>
  <c r="U73" i="32"/>
  <c r="V73" i="32"/>
  <c r="U74" i="32"/>
  <c r="V74" i="32"/>
  <c r="U75" i="32"/>
  <c r="V75" i="32"/>
  <c r="U76" i="32"/>
  <c r="V76" i="32"/>
  <c r="U77" i="32"/>
  <c r="V77" i="32"/>
  <c r="U78" i="32"/>
  <c r="V78" i="32"/>
  <c r="U79" i="32"/>
  <c r="V79" i="32"/>
  <c r="U80" i="32"/>
  <c r="V80" i="32"/>
  <c r="U81" i="32"/>
  <c r="V81" i="32"/>
  <c r="U82" i="32"/>
  <c r="V82" i="32"/>
  <c r="U83" i="32"/>
  <c r="V83" i="32"/>
  <c r="U84" i="32"/>
  <c r="V84" i="32"/>
  <c r="U85" i="32"/>
  <c r="V85" i="32"/>
  <c r="U86" i="32"/>
  <c r="V86" i="32"/>
  <c r="U87" i="32"/>
  <c r="V87" i="32"/>
  <c r="U88" i="32"/>
  <c r="V88" i="32"/>
  <c r="U89" i="32"/>
  <c r="V89" i="32"/>
  <c r="U90" i="32"/>
  <c r="V90" i="32"/>
  <c r="U91" i="32"/>
  <c r="V91" i="32"/>
  <c r="U92" i="32"/>
  <c r="V92" i="32"/>
  <c r="U93" i="32"/>
  <c r="V93" i="32"/>
  <c r="U94" i="32"/>
  <c r="V94" i="32"/>
  <c r="U95" i="32"/>
  <c r="V95" i="32"/>
  <c r="U96" i="32"/>
  <c r="V96" i="32"/>
  <c r="U97" i="32"/>
  <c r="V97" i="32"/>
  <c r="U98" i="32"/>
  <c r="V98" i="32"/>
  <c r="U99" i="32"/>
  <c r="V99" i="32"/>
  <c r="U100" i="32"/>
  <c r="V100" i="32"/>
  <c r="U101" i="32"/>
  <c r="V101" i="32"/>
  <c r="U102" i="32"/>
  <c r="V102" i="32"/>
  <c r="U103" i="32"/>
  <c r="V103" i="32"/>
  <c r="U104" i="32"/>
  <c r="V104" i="32"/>
  <c r="U105" i="32"/>
  <c r="V105" i="32"/>
  <c r="U106" i="32"/>
  <c r="V106" i="32"/>
  <c r="U107" i="32"/>
  <c r="V107" i="32"/>
  <c r="U108" i="32"/>
  <c r="V108" i="32"/>
  <c r="U109" i="32"/>
  <c r="V109" i="32"/>
  <c r="U110" i="32"/>
  <c r="V110" i="32"/>
  <c r="U111" i="32"/>
  <c r="V111" i="32"/>
  <c r="U112" i="32"/>
  <c r="V112" i="32"/>
  <c r="U113" i="32"/>
  <c r="V113" i="32"/>
  <c r="U114" i="32"/>
  <c r="V114" i="32"/>
  <c r="U115" i="32"/>
  <c r="V115" i="32"/>
  <c r="U116" i="32"/>
  <c r="V116" i="32"/>
  <c r="U117" i="32"/>
  <c r="V117" i="32"/>
  <c r="U118" i="32"/>
  <c r="V118" i="32"/>
  <c r="U119" i="32"/>
  <c r="V119" i="32"/>
  <c r="U120" i="32"/>
  <c r="V120" i="32"/>
  <c r="U121" i="32"/>
  <c r="V121" i="32"/>
  <c r="U122" i="32"/>
  <c r="V122" i="32"/>
  <c r="U123" i="32"/>
  <c r="V123" i="32"/>
  <c r="U124" i="32"/>
  <c r="V124" i="32"/>
  <c r="U125" i="32"/>
  <c r="V125" i="32"/>
  <c r="U126" i="32"/>
  <c r="V126" i="32"/>
  <c r="U127" i="32"/>
  <c r="V127" i="32"/>
  <c r="U128" i="32"/>
  <c r="V128" i="32"/>
  <c r="U129" i="32"/>
  <c r="V129" i="32"/>
  <c r="U130" i="32"/>
  <c r="V130" i="32"/>
  <c r="U131" i="32"/>
  <c r="V131" i="32"/>
  <c r="U132" i="32"/>
  <c r="V132" i="32"/>
  <c r="U133" i="32"/>
  <c r="V133" i="32"/>
  <c r="U134" i="32"/>
  <c r="V134" i="32"/>
  <c r="U135" i="32"/>
  <c r="V135" i="32"/>
  <c r="U136" i="32"/>
  <c r="V136" i="32"/>
  <c r="U137" i="32"/>
  <c r="V137" i="32"/>
  <c r="U138" i="32"/>
  <c r="V138" i="32"/>
  <c r="U139" i="32"/>
  <c r="V139" i="32"/>
  <c r="U140" i="32"/>
  <c r="V140" i="32"/>
  <c r="U141" i="32"/>
  <c r="V141" i="32"/>
  <c r="U142" i="32"/>
  <c r="V142" i="32"/>
  <c r="U143" i="32"/>
  <c r="V143" i="32"/>
  <c r="U144" i="32"/>
  <c r="V144" i="32"/>
  <c r="U145" i="32"/>
  <c r="V145" i="32"/>
  <c r="U146" i="32"/>
  <c r="V146" i="32"/>
  <c r="U147" i="32"/>
  <c r="V147" i="32"/>
  <c r="U148" i="32"/>
  <c r="V148" i="32"/>
  <c r="U149" i="32"/>
  <c r="V149" i="32"/>
  <c r="U150" i="32"/>
  <c r="V150" i="32"/>
  <c r="U151" i="32"/>
  <c r="V151" i="32"/>
  <c r="U152" i="32"/>
  <c r="V152" i="32"/>
  <c r="U153" i="32"/>
  <c r="V153" i="32"/>
  <c r="U154" i="32"/>
  <c r="V154" i="32"/>
  <c r="U155" i="32"/>
  <c r="V155" i="32"/>
  <c r="U156" i="32"/>
  <c r="V156" i="32"/>
  <c r="U157" i="32"/>
  <c r="V157" i="32"/>
  <c r="U158" i="32"/>
  <c r="V158" i="32"/>
  <c r="U159" i="32"/>
  <c r="V159" i="32"/>
  <c r="U160" i="32"/>
  <c r="V160" i="32"/>
  <c r="U161" i="32"/>
  <c r="V161" i="32"/>
  <c r="U162" i="32"/>
  <c r="V162" i="32"/>
  <c r="U163" i="32"/>
  <c r="V163" i="32"/>
  <c r="U164" i="32"/>
  <c r="V164" i="32"/>
  <c r="U165" i="32"/>
  <c r="V165" i="32"/>
  <c r="U166" i="32"/>
  <c r="V166" i="32"/>
  <c r="U167" i="32"/>
  <c r="V167" i="32"/>
  <c r="U168" i="32"/>
  <c r="V168" i="32"/>
  <c r="U169" i="32"/>
  <c r="V169" i="32"/>
  <c r="U170" i="32"/>
  <c r="V170" i="32"/>
  <c r="U171" i="32"/>
  <c r="V171" i="32"/>
  <c r="U172" i="32"/>
  <c r="V172" i="32"/>
  <c r="U173" i="32"/>
  <c r="V173" i="32"/>
  <c r="U174" i="32"/>
  <c r="V174" i="32"/>
  <c r="U175" i="32"/>
  <c r="V175" i="32"/>
  <c r="U176" i="32"/>
  <c r="V176" i="32"/>
  <c r="U177" i="32"/>
  <c r="V177" i="32"/>
  <c r="U178" i="32"/>
  <c r="V178" i="32"/>
  <c r="U179" i="32"/>
  <c r="V179" i="32"/>
  <c r="U180" i="32"/>
  <c r="V180" i="32"/>
  <c r="U181" i="32"/>
  <c r="V181" i="32"/>
  <c r="U182" i="32"/>
  <c r="V182" i="32"/>
  <c r="U183" i="32"/>
  <c r="V183" i="32"/>
  <c r="U184" i="32"/>
  <c r="V184" i="32"/>
  <c r="U185" i="32"/>
  <c r="V185" i="32"/>
  <c r="U186" i="32"/>
  <c r="V186" i="32"/>
  <c r="U187" i="32"/>
  <c r="V187" i="32"/>
  <c r="U188" i="32"/>
  <c r="V188" i="32"/>
  <c r="U189" i="32"/>
  <c r="V189" i="32"/>
  <c r="U190" i="32"/>
  <c r="V190" i="32"/>
  <c r="U191" i="32"/>
  <c r="V191" i="32"/>
  <c r="U192" i="32"/>
  <c r="V192" i="32"/>
  <c r="U193" i="32"/>
  <c r="V193" i="32"/>
  <c r="U194" i="32"/>
  <c r="V194" i="32"/>
  <c r="U195" i="32"/>
  <c r="V195" i="32"/>
  <c r="U196" i="32"/>
  <c r="V196" i="32"/>
  <c r="U197" i="32"/>
  <c r="V197" i="32"/>
  <c r="U198" i="32"/>
  <c r="V198" i="32"/>
  <c r="U199" i="32"/>
  <c r="V199" i="32"/>
  <c r="U200" i="32"/>
  <c r="V200" i="32"/>
  <c r="U201" i="32"/>
  <c r="V201" i="32"/>
  <c r="U202" i="32"/>
  <c r="V202" i="32"/>
  <c r="U203" i="32"/>
  <c r="V203" i="32"/>
  <c r="U204" i="32"/>
  <c r="V204" i="32"/>
  <c r="U205" i="32"/>
  <c r="V205" i="32"/>
  <c r="U206" i="32"/>
  <c r="V206" i="32"/>
  <c r="U207" i="32"/>
  <c r="V207" i="32"/>
  <c r="U208" i="32"/>
  <c r="V208" i="32"/>
  <c r="U209" i="32"/>
  <c r="V209" i="32"/>
  <c r="U210" i="32"/>
  <c r="V210" i="32"/>
  <c r="U211" i="32"/>
  <c r="V211" i="32"/>
  <c r="U212" i="32"/>
  <c r="V212" i="32"/>
  <c r="U213" i="32"/>
  <c r="V213" i="32"/>
  <c r="U214" i="32"/>
  <c r="V214" i="32"/>
  <c r="U215" i="32"/>
  <c r="V215" i="32"/>
  <c r="U216" i="32"/>
  <c r="V216" i="32"/>
  <c r="U217" i="32"/>
  <c r="V217" i="32"/>
  <c r="U218" i="32"/>
  <c r="V218" i="32"/>
  <c r="U219" i="32"/>
  <c r="V219" i="32"/>
  <c r="U220" i="32"/>
  <c r="V220" i="32"/>
  <c r="U221" i="32"/>
  <c r="V221" i="32"/>
  <c r="U222" i="32"/>
  <c r="V222" i="32"/>
  <c r="U223" i="32"/>
  <c r="V223" i="32"/>
  <c r="U224" i="32"/>
  <c r="V224" i="32"/>
  <c r="U225" i="32"/>
  <c r="V225" i="32"/>
  <c r="U226" i="32"/>
  <c r="V226" i="32"/>
  <c r="U227" i="32"/>
  <c r="V227" i="32"/>
  <c r="U228" i="32"/>
  <c r="V228" i="32"/>
  <c r="U229" i="32"/>
  <c r="V229" i="32"/>
  <c r="U230" i="32"/>
  <c r="V230" i="32"/>
  <c r="U231" i="32"/>
  <c r="V231" i="32"/>
  <c r="U232" i="32"/>
  <c r="V232" i="32"/>
  <c r="U233" i="32"/>
  <c r="V233" i="32"/>
  <c r="U234" i="32"/>
  <c r="V234" i="32"/>
  <c r="U235" i="32"/>
  <c r="V235" i="32"/>
  <c r="U236" i="32"/>
  <c r="V236" i="32"/>
  <c r="U237" i="32"/>
  <c r="V237" i="32"/>
  <c r="U238" i="32"/>
  <c r="V238" i="32"/>
  <c r="U239" i="32"/>
  <c r="V239" i="32"/>
  <c r="U240" i="32"/>
  <c r="V240" i="32"/>
  <c r="U241" i="32"/>
  <c r="V241" i="32"/>
  <c r="U242" i="32"/>
  <c r="V242" i="32"/>
  <c r="U243" i="32"/>
  <c r="V243" i="32"/>
  <c r="U244" i="32"/>
  <c r="V244" i="32"/>
  <c r="U245" i="32"/>
  <c r="V245" i="32"/>
  <c r="U246" i="32"/>
  <c r="V246" i="32"/>
  <c r="U247" i="32"/>
  <c r="V247" i="32"/>
  <c r="U248" i="32"/>
  <c r="V248" i="32"/>
  <c r="U249" i="32"/>
  <c r="V249" i="32"/>
  <c r="U250" i="32"/>
  <c r="V250" i="32"/>
  <c r="U251" i="32"/>
  <c r="V251" i="32"/>
  <c r="U252" i="32"/>
  <c r="V252" i="32"/>
  <c r="U253" i="32"/>
  <c r="V253" i="32"/>
  <c r="U254" i="32"/>
  <c r="V254" i="32"/>
  <c r="U255" i="32"/>
  <c r="V255" i="32"/>
  <c r="U256" i="32"/>
  <c r="V256" i="32"/>
  <c r="U257" i="32"/>
  <c r="V257" i="32"/>
  <c r="U258" i="32"/>
  <c r="V258" i="32"/>
  <c r="U259" i="32"/>
  <c r="V259" i="32"/>
  <c r="U260" i="32"/>
  <c r="V260" i="32"/>
  <c r="U261" i="32"/>
  <c r="V261" i="32"/>
  <c r="U262" i="32"/>
  <c r="V262" i="32"/>
  <c r="U263" i="32"/>
  <c r="V263" i="32"/>
  <c r="U264" i="32"/>
  <c r="V264" i="32"/>
  <c r="U265" i="32"/>
  <c r="V265" i="32"/>
  <c r="U266" i="32"/>
  <c r="V266" i="32"/>
  <c r="U267" i="32"/>
  <c r="V267" i="32"/>
  <c r="U268" i="32"/>
  <c r="V268" i="32"/>
  <c r="U269" i="32"/>
  <c r="V269" i="32"/>
  <c r="U270" i="32"/>
  <c r="V270" i="32"/>
  <c r="U271" i="32"/>
  <c r="V271" i="32"/>
  <c r="U272" i="32"/>
  <c r="V272" i="32"/>
  <c r="U273" i="32"/>
  <c r="V273" i="32"/>
  <c r="U274" i="32"/>
  <c r="V274" i="32"/>
  <c r="U275" i="32"/>
  <c r="V275" i="32"/>
  <c r="U276" i="32"/>
  <c r="V276" i="32"/>
  <c r="U277" i="32"/>
  <c r="V277" i="32"/>
  <c r="U278" i="32"/>
  <c r="V278" i="32"/>
  <c r="U279" i="32"/>
  <c r="V279" i="32"/>
  <c r="U280" i="32"/>
  <c r="V280" i="32"/>
  <c r="U281" i="32"/>
  <c r="V281" i="32"/>
  <c r="U282" i="32"/>
  <c r="V282" i="32"/>
  <c r="U283" i="32"/>
  <c r="V283" i="32"/>
  <c r="U284" i="32"/>
  <c r="V284" i="32"/>
  <c r="U285" i="32"/>
  <c r="V285" i="32"/>
  <c r="U286" i="32"/>
  <c r="V286" i="32"/>
  <c r="U287" i="32"/>
  <c r="V287" i="32"/>
  <c r="U288" i="32"/>
  <c r="V288" i="32"/>
  <c r="U289" i="32"/>
  <c r="V289" i="32"/>
  <c r="U290" i="32"/>
  <c r="V290" i="32"/>
  <c r="U291" i="32"/>
  <c r="V291" i="32"/>
  <c r="U292" i="32"/>
  <c r="V292" i="32"/>
  <c r="U293" i="32"/>
  <c r="V293" i="32"/>
  <c r="U294" i="32"/>
  <c r="V294" i="32"/>
  <c r="U295" i="32"/>
  <c r="V295" i="32"/>
  <c r="U296" i="32"/>
  <c r="V296" i="32"/>
  <c r="U297" i="32"/>
  <c r="V297" i="32"/>
  <c r="U298" i="32"/>
  <c r="V298" i="32"/>
  <c r="U299" i="32"/>
  <c r="V299" i="32"/>
  <c r="U300" i="32"/>
  <c r="V300" i="32"/>
  <c r="U301" i="32"/>
  <c r="V301" i="32"/>
  <c r="U302" i="32"/>
  <c r="V302" i="32"/>
  <c r="U303" i="32"/>
  <c r="V303" i="32"/>
  <c r="U304" i="32"/>
  <c r="V304" i="32"/>
  <c r="U305" i="32"/>
  <c r="V305" i="32"/>
  <c r="U306" i="32"/>
  <c r="V306" i="32"/>
  <c r="U307" i="32"/>
  <c r="V307" i="32"/>
  <c r="U308" i="32"/>
  <c r="V308" i="32"/>
  <c r="U309" i="32"/>
  <c r="V309" i="32"/>
  <c r="U310" i="32"/>
  <c r="V310" i="32"/>
  <c r="U311" i="32"/>
  <c r="V311" i="32"/>
  <c r="U312" i="32"/>
  <c r="V312" i="32"/>
  <c r="U313" i="32"/>
  <c r="V313" i="32"/>
  <c r="U314" i="32"/>
  <c r="V314" i="32"/>
  <c r="U315" i="32"/>
  <c r="V315" i="32"/>
  <c r="U316" i="32"/>
  <c r="V316" i="32"/>
  <c r="U317" i="32"/>
  <c r="V317" i="32"/>
  <c r="U318" i="32"/>
  <c r="V318" i="32"/>
  <c r="U319" i="32"/>
  <c r="V319" i="32"/>
  <c r="U320" i="32"/>
  <c r="V320" i="32"/>
  <c r="U321" i="32"/>
  <c r="V321" i="32"/>
  <c r="U322" i="32"/>
  <c r="V322" i="32"/>
  <c r="U323" i="32"/>
  <c r="V323" i="32"/>
  <c r="U324" i="32"/>
  <c r="V324" i="32"/>
  <c r="U325" i="32"/>
  <c r="V325" i="32"/>
  <c r="U326" i="32"/>
  <c r="V326" i="32"/>
  <c r="U327" i="32"/>
  <c r="V327" i="32"/>
  <c r="U328" i="32"/>
  <c r="V328" i="32"/>
  <c r="U329" i="32"/>
  <c r="V329" i="32"/>
  <c r="U330" i="32"/>
  <c r="V330" i="32"/>
  <c r="U331" i="32"/>
  <c r="V331" i="32"/>
  <c r="U332" i="32"/>
  <c r="V332" i="32"/>
  <c r="U333" i="32"/>
  <c r="V333" i="32"/>
  <c r="U334" i="32"/>
  <c r="V334" i="32"/>
  <c r="U335" i="32"/>
  <c r="V335" i="32"/>
  <c r="U336" i="32"/>
  <c r="V336" i="32"/>
  <c r="U337" i="32"/>
  <c r="V337" i="32"/>
  <c r="U338" i="32"/>
  <c r="V338" i="32"/>
  <c r="U339" i="32"/>
  <c r="V339" i="32"/>
  <c r="U340" i="32"/>
  <c r="V340" i="32"/>
  <c r="U341" i="32"/>
  <c r="V341" i="32"/>
  <c r="U342" i="32"/>
  <c r="V342" i="32"/>
  <c r="U343" i="32"/>
  <c r="V343" i="32"/>
  <c r="U344" i="32"/>
  <c r="V344" i="32"/>
  <c r="U345" i="32"/>
  <c r="V345" i="32"/>
  <c r="U346" i="32"/>
  <c r="V346" i="32"/>
  <c r="U347" i="32"/>
  <c r="V347" i="32"/>
  <c r="U348" i="32"/>
  <c r="V348" i="32"/>
  <c r="U349" i="32"/>
  <c r="V349" i="32"/>
  <c r="U350" i="32"/>
  <c r="V350" i="32"/>
  <c r="U351" i="32"/>
  <c r="V351" i="32"/>
  <c r="U352" i="32"/>
  <c r="V352" i="32"/>
  <c r="U353" i="32"/>
  <c r="V353" i="32"/>
  <c r="U354" i="32"/>
  <c r="V354" i="32"/>
  <c r="U355" i="32"/>
  <c r="V355" i="32"/>
  <c r="U356" i="32"/>
  <c r="V356" i="32"/>
  <c r="U357" i="32"/>
  <c r="V357" i="32"/>
  <c r="U358" i="32"/>
  <c r="V358" i="32"/>
  <c r="U359" i="32"/>
  <c r="V359" i="32"/>
  <c r="U360" i="32"/>
  <c r="V360" i="32"/>
  <c r="U361" i="32"/>
  <c r="V361" i="32"/>
  <c r="U362" i="32"/>
  <c r="V362" i="32"/>
  <c r="U363" i="32"/>
  <c r="V363" i="32"/>
  <c r="U364" i="32"/>
  <c r="V364" i="32"/>
  <c r="U365" i="32"/>
  <c r="V365" i="32"/>
  <c r="U366" i="32"/>
  <c r="V366" i="32"/>
  <c r="U367" i="32"/>
  <c r="V367" i="32"/>
  <c r="U368" i="32"/>
  <c r="V368" i="32"/>
  <c r="U369" i="32"/>
  <c r="V369" i="32"/>
  <c r="U370" i="32"/>
  <c r="V370" i="32"/>
  <c r="U371" i="32"/>
  <c r="V371" i="32"/>
  <c r="U372" i="32"/>
  <c r="V372" i="32"/>
  <c r="U373" i="32"/>
  <c r="V373" i="32"/>
  <c r="U374" i="32"/>
  <c r="V374" i="32"/>
  <c r="U375" i="32"/>
  <c r="V375" i="32"/>
  <c r="U376" i="32"/>
  <c r="V376" i="32"/>
  <c r="U377" i="32"/>
  <c r="V377" i="32"/>
  <c r="U378" i="32"/>
  <c r="V378" i="32"/>
  <c r="U379" i="32"/>
  <c r="V379" i="32"/>
  <c r="U380" i="32"/>
  <c r="V380" i="32"/>
  <c r="U381" i="32"/>
  <c r="V381" i="32"/>
  <c r="U382" i="32"/>
  <c r="V382" i="32"/>
  <c r="U383" i="32"/>
  <c r="V383" i="32"/>
  <c r="U384" i="32"/>
  <c r="V384" i="32"/>
  <c r="U385" i="32"/>
  <c r="V385" i="32"/>
  <c r="U386" i="32"/>
  <c r="V386" i="32"/>
  <c r="U387" i="32"/>
  <c r="V387" i="32"/>
  <c r="U388" i="32"/>
  <c r="V388" i="32"/>
  <c r="U389" i="32"/>
  <c r="V389" i="32"/>
  <c r="U390" i="32"/>
  <c r="V390" i="32"/>
  <c r="U391" i="32"/>
  <c r="V391" i="32"/>
  <c r="U392" i="32"/>
  <c r="V392" i="32"/>
  <c r="U393" i="32"/>
  <c r="V393" i="32"/>
  <c r="U394" i="32"/>
  <c r="V394" i="32"/>
  <c r="U395" i="32"/>
  <c r="V395" i="32"/>
  <c r="U396" i="32"/>
  <c r="V396" i="32"/>
  <c r="U397" i="32"/>
  <c r="V397" i="32"/>
  <c r="U398" i="32"/>
  <c r="V398" i="32"/>
  <c r="U399" i="32"/>
  <c r="V399" i="32"/>
  <c r="U400" i="32"/>
  <c r="V400" i="32"/>
  <c r="U401" i="32"/>
  <c r="V401" i="32"/>
  <c r="U402" i="32"/>
  <c r="V402" i="32"/>
  <c r="U403" i="32"/>
  <c r="V403" i="32"/>
  <c r="U404" i="32"/>
  <c r="V404" i="32"/>
  <c r="U405" i="32"/>
  <c r="V405" i="32"/>
  <c r="U406" i="32"/>
  <c r="V406" i="32"/>
  <c r="U407" i="32"/>
  <c r="V407" i="32"/>
  <c r="U408" i="32"/>
  <c r="V408" i="32"/>
  <c r="U409" i="32"/>
  <c r="V409" i="32"/>
  <c r="U410" i="32"/>
  <c r="V410" i="32"/>
  <c r="U411" i="32"/>
  <c r="V411" i="32"/>
  <c r="U412" i="32"/>
  <c r="V412" i="32"/>
  <c r="U413" i="32"/>
  <c r="V413" i="32"/>
  <c r="U414" i="32"/>
  <c r="V414" i="32"/>
  <c r="U415" i="32"/>
  <c r="V415" i="32"/>
  <c r="U416" i="32"/>
  <c r="V416" i="32"/>
  <c r="U417" i="32"/>
  <c r="V417" i="32"/>
  <c r="U418" i="32"/>
  <c r="V418" i="32"/>
  <c r="U419" i="32"/>
  <c r="V419" i="32"/>
  <c r="U420" i="32"/>
  <c r="V420" i="32"/>
  <c r="U421" i="32"/>
  <c r="V421" i="32"/>
  <c r="U422" i="32"/>
  <c r="V422" i="32"/>
  <c r="U423" i="32"/>
  <c r="V423" i="32"/>
  <c r="U424" i="32"/>
  <c r="V424" i="32"/>
  <c r="U425" i="32"/>
  <c r="V425" i="32"/>
  <c r="U426" i="32"/>
  <c r="V426" i="32"/>
  <c r="U427" i="32"/>
  <c r="V427" i="32"/>
  <c r="U428" i="32"/>
  <c r="V428" i="32"/>
  <c r="U429" i="32"/>
  <c r="V429" i="32"/>
  <c r="U430" i="32"/>
  <c r="V430" i="32"/>
  <c r="U431" i="32"/>
  <c r="V431" i="32"/>
  <c r="U432" i="32"/>
  <c r="V432" i="32"/>
  <c r="U433" i="32"/>
  <c r="V433" i="32"/>
  <c r="U434" i="32"/>
  <c r="V434" i="32"/>
  <c r="U435" i="32"/>
  <c r="V435" i="32"/>
  <c r="U436" i="32"/>
  <c r="V436" i="32"/>
  <c r="U437" i="32"/>
  <c r="V437" i="32"/>
  <c r="U438" i="32"/>
  <c r="V438" i="32"/>
  <c r="U439" i="32"/>
  <c r="V439" i="32"/>
  <c r="U440" i="32"/>
  <c r="V440" i="32"/>
  <c r="U441" i="32"/>
  <c r="V441" i="32"/>
  <c r="U442" i="32"/>
  <c r="V442" i="32"/>
  <c r="U443" i="32"/>
  <c r="V443" i="32"/>
  <c r="U444" i="32"/>
  <c r="V444" i="32"/>
  <c r="U445" i="32"/>
  <c r="V445" i="32"/>
  <c r="U446" i="32"/>
  <c r="V446" i="32"/>
  <c r="U447" i="32"/>
  <c r="V447" i="32"/>
  <c r="U448" i="32"/>
  <c r="V448" i="32"/>
  <c r="U449" i="32"/>
  <c r="V449" i="32"/>
  <c r="U450" i="32"/>
  <c r="V450" i="32"/>
  <c r="U451" i="32"/>
  <c r="V451" i="32"/>
  <c r="U452" i="32"/>
  <c r="V452" i="32"/>
  <c r="U453" i="32"/>
  <c r="V453" i="32"/>
  <c r="U454" i="32"/>
  <c r="V454" i="32"/>
  <c r="U455" i="32"/>
  <c r="V455" i="32"/>
  <c r="U456" i="32"/>
  <c r="V456" i="32"/>
  <c r="U457" i="32"/>
  <c r="V457" i="32"/>
  <c r="U458" i="32"/>
  <c r="V458" i="32"/>
  <c r="U459" i="32"/>
  <c r="V459" i="32"/>
  <c r="U460" i="32"/>
  <c r="V460" i="32"/>
  <c r="U461" i="32"/>
  <c r="V461" i="32"/>
  <c r="U462" i="32"/>
  <c r="V462" i="32"/>
  <c r="U463" i="32"/>
  <c r="V463" i="32"/>
  <c r="U464" i="32"/>
  <c r="V464" i="32"/>
  <c r="U465" i="32"/>
  <c r="V465" i="32"/>
  <c r="U466" i="32"/>
  <c r="V466" i="32"/>
  <c r="U467" i="32"/>
  <c r="V467" i="32"/>
  <c r="U468" i="32"/>
  <c r="V468" i="32"/>
  <c r="U469" i="32"/>
  <c r="V469" i="32"/>
  <c r="U470" i="32"/>
  <c r="V470" i="32"/>
  <c r="U471" i="32"/>
  <c r="V471" i="32"/>
  <c r="U472" i="32"/>
  <c r="V472" i="32"/>
  <c r="U473" i="32"/>
  <c r="V473" i="32"/>
  <c r="U474" i="32"/>
  <c r="V474" i="32"/>
  <c r="U475" i="32"/>
  <c r="V475" i="32"/>
  <c r="U476" i="32"/>
  <c r="V476" i="32"/>
  <c r="U477" i="32"/>
  <c r="V477" i="32"/>
  <c r="U478" i="32"/>
  <c r="V478" i="32"/>
  <c r="U479" i="32"/>
  <c r="V479" i="32"/>
  <c r="U480" i="32"/>
  <c r="V480" i="32"/>
  <c r="U481" i="32"/>
  <c r="V481" i="32"/>
  <c r="U482" i="32"/>
  <c r="V482" i="32"/>
  <c r="U483" i="32"/>
  <c r="V483" i="32"/>
  <c r="U484" i="32"/>
  <c r="V484" i="32"/>
  <c r="U485" i="32"/>
  <c r="V485" i="32"/>
  <c r="U486" i="32"/>
  <c r="V486" i="32"/>
  <c r="U487" i="32"/>
  <c r="V487" i="32"/>
  <c r="U488" i="32"/>
  <c r="V488" i="32"/>
  <c r="U489" i="32"/>
  <c r="V489" i="32"/>
  <c r="U490" i="32"/>
  <c r="V490" i="32"/>
  <c r="U491" i="32"/>
  <c r="V491" i="32"/>
  <c r="U492" i="32"/>
  <c r="V492" i="32"/>
  <c r="U493" i="32"/>
  <c r="V493" i="32"/>
  <c r="U494" i="32"/>
  <c r="V494" i="32"/>
  <c r="U495" i="32"/>
  <c r="V495" i="32"/>
  <c r="U496" i="32"/>
  <c r="V496" i="32"/>
  <c r="U497" i="32"/>
  <c r="V497" i="32"/>
  <c r="U498" i="32"/>
  <c r="V498" i="32"/>
  <c r="U499" i="32"/>
  <c r="V499" i="32"/>
  <c r="U500" i="32"/>
  <c r="V500" i="32"/>
  <c r="U501" i="32"/>
  <c r="V501" i="32"/>
  <c r="U502" i="32"/>
  <c r="V502" i="32"/>
  <c r="U503" i="32"/>
  <c r="V503" i="32"/>
  <c r="U504" i="32"/>
  <c r="V504" i="32"/>
  <c r="U505" i="32"/>
  <c r="V505" i="32"/>
  <c r="U506" i="32"/>
  <c r="V506" i="32"/>
  <c r="U507" i="32"/>
  <c r="V507" i="32"/>
  <c r="U508" i="32"/>
  <c r="V508" i="32"/>
  <c r="U509" i="32"/>
  <c r="V509" i="32"/>
  <c r="U510" i="32"/>
  <c r="V510" i="32"/>
  <c r="U511" i="32"/>
  <c r="V511" i="32"/>
  <c r="U512" i="32"/>
  <c r="V512" i="32"/>
  <c r="U513" i="32"/>
  <c r="V513" i="32"/>
  <c r="U514" i="32"/>
  <c r="V514" i="32"/>
  <c r="U515" i="32"/>
  <c r="V515" i="32"/>
  <c r="U516" i="32"/>
  <c r="V516" i="32"/>
  <c r="U517" i="32"/>
  <c r="V517" i="32"/>
  <c r="U518" i="32"/>
  <c r="V518" i="32"/>
  <c r="U519" i="32"/>
  <c r="V519" i="32"/>
  <c r="U520" i="32"/>
  <c r="V520" i="32"/>
  <c r="U521" i="32"/>
  <c r="V521" i="32"/>
  <c r="U522" i="32"/>
  <c r="V522" i="32"/>
  <c r="U523" i="32"/>
  <c r="V523" i="32"/>
  <c r="U524" i="32"/>
  <c r="V524" i="32"/>
  <c r="U525" i="32"/>
  <c r="V525" i="32"/>
  <c r="U526" i="32"/>
  <c r="V526" i="32"/>
  <c r="U527" i="32"/>
  <c r="V527" i="32"/>
  <c r="U528" i="32"/>
  <c r="V528" i="32"/>
  <c r="U529" i="32"/>
  <c r="V529" i="32"/>
  <c r="U530" i="32"/>
  <c r="V530" i="32"/>
  <c r="U531" i="32"/>
  <c r="V531" i="32"/>
  <c r="U532" i="32"/>
  <c r="V532" i="32"/>
  <c r="U533" i="32"/>
  <c r="V533" i="32"/>
  <c r="U534" i="32"/>
  <c r="V534" i="32"/>
  <c r="U535" i="32"/>
  <c r="V535" i="32"/>
  <c r="U536" i="32"/>
  <c r="V536" i="32"/>
  <c r="U537" i="32"/>
  <c r="V537" i="32"/>
  <c r="U538" i="32"/>
  <c r="V538" i="32"/>
  <c r="U539" i="32"/>
  <c r="V539" i="32"/>
  <c r="U540" i="32"/>
  <c r="V540" i="32"/>
  <c r="U541" i="32"/>
  <c r="V541" i="32"/>
  <c r="U542" i="32"/>
  <c r="V542" i="32"/>
  <c r="U543" i="32"/>
  <c r="V543" i="32"/>
  <c r="U544" i="32"/>
  <c r="V544" i="32"/>
  <c r="U545" i="32"/>
  <c r="V545" i="32"/>
  <c r="U546" i="32"/>
  <c r="V546" i="32"/>
  <c r="U547" i="32"/>
  <c r="V547" i="32"/>
  <c r="U548" i="32"/>
  <c r="V548" i="32"/>
  <c r="U549" i="32"/>
  <c r="V549" i="32"/>
  <c r="U550" i="32"/>
  <c r="V550" i="32"/>
  <c r="U551" i="32"/>
  <c r="V551" i="32"/>
  <c r="U552" i="32"/>
  <c r="V552" i="32"/>
  <c r="U553" i="32"/>
  <c r="V553" i="32"/>
  <c r="U554" i="32"/>
  <c r="V554" i="32"/>
  <c r="U555" i="32"/>
  <c r="V555" i="32"/>
  <c r="U556" i="32"/>
  <c r="V556" i="32"/>
  <c r="U557" i="32"/>
  <c r="V557" i="32"/>
  <c r="U558" i="32"/>
  <c r="V558" i="32"/>
  <c r="U559" i="32"/>
  <c r="V559" i="32"/>
  <c r="U560" i="32"/>
  <c r="V560" i="32"/>
  <c r="U561" i="32"/>
  <c r="V561" i="32"/>
  <c r="U562" i="32"/>
  <c r="V562" i="32"/>
  <c r="U563" i="32"/>
  <c r="V563" i="32"/>
  <c r="U564" i="32"/>
  <c r="V564" i="32"/>
  <c r="U565" i="32"/>
  <c r="V565" i="32"/>
  <c r="U566" i="32"/>
  <c r="V566" i="32"/>
  <c r="U567" i="32"/>
  <c r="V567" i="32"/>
  <c r="U568" i="32"/>
  <c r="V568" i="32"/>
  <c r="U569" i="32"/>
  <c r="V569" i="32"/>
  <c r="U570" i="32"/>
  <c r="V570" i="32"/>
  <c r="U571" i="32"/>
  <c r="V571" i="32"/>
  <c r="U572" i="32"/>
  <c r="V572" i="32"/>
  <c r="U573" i="32"/>
  <c r="V573" i="32"/>
  <c r="U574" i="32"/>
  <c r="V574" i="32"/>
  <c r="U575" i="32"/>
  <c r="V575" i="32"/>
  <c r="U576" i="32"/>
  <c r="V576" i="32"/>
  <c r="U577" i="32"/>
  <c r="V577" i="32"/>
  <c r="U578" i="32"/>
  <c r="V578" i="32"/>
  <c r="U579" i="32"/>
  <c r="V579" i="32"/>
  <c r="U580" i="32"/>
  <c r="V580" i="32"/>
  <c r="U581" i="32"/>
  <c r="V581" i="32"/>
  <c r="U582" i="32"/>
  <c r="V582" i="32"/>
  <c r="U583" i="32"/>
  <c r="V583" i="32"/>
  <c r="U584" i="32"/>
  <c r="V584" i="32"/>
  <c r="U585" i="32"/>
  <c r="V585" i="32"/>
  <c r="U586" i="32"/>
  <c r="V586" i="32"/>
  <c r="U587" i="32"/>
  <c r="V587" i="32"/>
  <c r="U588" i="32"/>
  <c r="V588" i="32"/>
  <c r="U589" i="32"/>
  <c r="V589" i="32"/>
  <c r="U590" i="32"/>
  <c r="V590" i="32"/>
  <c r="U591" i="32"/>
  <c r="V591" i="32"/>
  <c r="U592" i="32"/>
  <c r="V592" i="32"/>
  <c r="U593" i="32"/>
  <c r="V593" i="32"/>
  <c r="U594" i="32"/>
  <c r="V594" i="32"/>
  <c r="U595" i="32"/>
  <c r="V595" i="32"/>
  <c r="U596" i="32"/>
  <c r="V596" i="32"/>
  <c r="U597" i="32"/>
  <c r="V597" i="32"/>
  <c r="U598" i="32"/>
  <c r="V598" i="32"/>
  <c r="U599" i="32"/>
  <c r="V599" i="32"/>
  <c r="U600" i="32"/>
  <c r="V600" i="32"/>
  <c r="U601" i="32"/>
  <c r="V601" i="32"/>
  <c r="U602" i="32"/>
  <c r="V602" i="32"/>
  <c r="U603" i="32"/>
  <c r="V603" i="32"/>
  <c r="U604" i="32"/>
  <c r="V604" i="32"/>
  <c r="U605" i="32"/>
  <c r="V605" i="32"/>
  <c r="U606" i="32"/>
  <c r="V606" i="32"/>
  <c r="U607" i="32"/>
  <c r="V607" i="32"/>
  <c r="U608" i="32"/>
  <c r="V608" i="32"/>
  <c r="U609" i="32"/>
  <c r="V609" i="32"/>
  <c r="U610" i="32"/>
  <c r="V610" i="32"/>
  <c r="U611" i="32"/>
  <c r="V611" i="32"/>
  <c r="U612" i="32"/>
  <c r="V612" i="32"/>
  <c r="U613" i="32"/>
  <c r="V613" i="32"/>
  <c r="U614" i="32"/>
  <c r="V614" i="32"/>
  <c r="U615" i="32"/>
  <c r="V615" i="32"/>
  <c r="U616" i="32"/>
  <c r="V616" i="32"/>
  <c r="U617" i="32"/>
  <c r="V617" i="32"/>
  <c r="U618" i="32"/>
  <c r="V618" i="32"/>
  <c r="U619" i="32"/>
  <c r="V619" i="32"/>
  <c r="U620" i="32"/>
  <c r="V620" i="32"/>
  <c r="U621" i="32"/>
  <c r="V621" i="32"/>
  <c r="U622" i="32"/>
  <c r="V622" i="32"/>
  <c r="U623" i="32"/>
  <c r="V623" i="32"/>
  <c r="U624" i="32"/>
  <c r="V624" i="32"/>
  <c r="U625" i="32"/>
  <c r="V625" i="32"/>
  <c r="U626" i="32"/>
  <c r="V626" i="32"/>
  <c r="U627" i="32"/>
  <c r="V627" i="32"/>
  <c r="U628" i="32"/>
  <c r="V628" i="32"/>
  <c r="U629" i="32"/>
  <c r="V629" i="32"/>
  <c r="U630" i="32"/>
  <c r="V630" i="32"/>
  <c r="U631" i="32"/>
  <c r="V631" i="32"/>
  <c r="U632" i="32"/>
  <c r="V632" i="32"/>
  <c r="U633" i="32"/>
  <c r="V633" i="32"/>
  <c r="U634" i="32"/>
  <c r="V634" i="32"/>
  <c r="U635" i="32"/>
  <c r="V635" i="32"/>
  <c r="U636" i="32"/>
  <c r="V636" i="32"/>
  <c r="U637" i="32"/>
  <c r="V637" i="32"/>
  <c r="U638" i="32"/>
  <c r="V638" i="32"/>
  <c r="U639" i="32"/>
  <c r="V639" i="32"/>
  <c r="U640" i="32"/>
  <c r="V640" i="32"/>
  <c r="U641" i="32"/>
  <c r="V641" i="32"/>
  <c r="U642" i="32"/>
  <c r="V642" i="32"/>
  <c r="U643" i="32"/>
  <c r="V643" i="32"/>
  <c r="U644" i="32"/>
  <c r="V644" i="32"/>
  <c r="U645" i="32"/>
  <c r="V645" i="32"/>
  <c r="U646" i="32"/>
  <c r="V646" i="32"/>
  <c r="U647" i="32"/>
  <c r="V647" i="32"/>
  <c r="U648" i="32"/>
  <c r="V648" i="32"/>
  <c r="U649" i="32"/>
  <c r="V649" i="32"/>
  <c r="U650" i="32"/>
  <c r="V650" i="32"/>
  <c r="U651" i="32"/>
  <c r="V651" i="32"/>
  <c r="U652" i="32"/>
  <c r="V652" i="32"/>
  <c r="U653" i="32"/>
  <c r="V653" i="32"/>
  <c r="U654" i="32"/>
  <c r="V654" i="32"/>
  <c r="U655" i="32"/>
  <c r="V655" i="32"/>
  <c r="U656" i="32"/>
  <c r="V656" i="32"/>
  <c r="U657" i="32"/>
  <c r="V657" i="32"/>
  <c r="U658" i="32"/>
  <c r="V658" i="32"/>
  <c r="U659" i="32"/>
  <c r="V659" i="32"/>
  <c r="U660" i="32"/>
  <c r="V660" i="32"/>
  <c r="U661" i="32"/>
  <c r="V661" i="32"/>
  <c r="U662" i="32"/>
  <c r="V662" i="32"/>
  <c r="U663" i="32"/>
  <c r="V663" i="32"/>
  <c r="U664" i="32"/>
  <c r="V664" i="32"/>
  <c r="U665" i="32"/>
  <c r="V665" i="32"/>
  <c r="U666" i="32"/>
  <c r="V666" i="32"/>
  <c r="U667" i="32"/>
  <c r="V667" i="32"/>
  <c r="U668" i="32"/>
  <c r="V668" i="32"/>
  <c r="U669" i="32"/>
  <c r="V669" i="32"/>
  <c r="U670" i="32"/>
  <c r="V670" i="32"/>
  <c r="U671" i="32"/>
  <c r="V671" i="32"/>
  <c r="U672" i="32"/>
  <c r="V672" i="32"/>
  <c r="U673" i="32"/>
  <c r="V673" i="32"/>
  <c r="U674" i="32"/>
  <c r="V674" i="32"/>
  <c r="U675" i="32"/>
  <c r="V675" i="32"/>
  <c r="U676" i="32"/>
  <c r="V676" i="32"/>
  <c r="U677" i="32"/>
  <c r="V677" i="32"/>
  <c r="U678" i="32"/>
  <c r="V678" i="32"/>
  <c r="U679" i="32"/>
  <c r="V679" i="32"/>
  <c r="U680" i="32"/>
  <c r="V680" i="32"/>
  <c r="U681" i="32"/>
  <c r="V681" i="32"/>
  <c r="U682" i="32"/>
  <c r="V682" i="32"/>
  <c r="U683" i="32"/>
  <c r="V683" i="32"/>
  <c r="U684" i="32"/>
  <c r="V684" i="32"/>
  <c r="U685" i="32"/>
  <c r="V685" i="32"/>
  <c r="U686" i="32"/>
  <c r="V686" i="32"/>
  <c r="U687" i="32"/>
  <c r="V687" i="32"/>
  <c r="U688" i="32"/>
  <c r="V688" i="32"/>
  <c r="U689" i="32"/>
  <c r="V689" i="32"/>
  <c r="U690" i="32"/>
  <c r="V690" i="32"/>
  <c r="U691" i="32"/>
  <c r="V691" i="32"/>
  <c r="U692" i="32"/>
  <c r="V692" i="32"/>
  <c r="U693" i="32"/>
  <c r="V693" i="32"/>
  <c r="U694" i="32"/>
  <c r="V694" i="32"/>
  <c r="U695" i="32"/>
  <c r="V695" i="32"/>
  <c r="U696" i="32"/>
  <c r="V696" i="32"/>
  <c r="U697" i="32"/>
  <c r="V697" i="32"/>
  <c r="U698" i="32"/>
  <c r="V698" i="32"/>
  <c r="U699" i="32"/>
  <c r="V699" i="32"/>
  <c r="U700" i="32"/>
  <c r="V700" i="32"/>
  <c r="U701" i="32"/>
  <c r="V701" i="32"/>
  <c r="U702" i="32"/>
  <c r="V702" i="32"/>
  <c r="U703" i="32"/>
  <c r="V703" i="32"/>
  <c r="U704" i="32"/>
  <c r="V704" i="32"/>
  <c r="U705" i="32"/>
  <c r="V705" i="32"/>
  <c r="U706" i="32"/>
  <c r="V706" i="32"/>
  <c r="U707" i="32"/>
  <c r="V707" i="32"/>
  <c r="U708" i="32"/>
  <c r="V708" i="32"/>
  <c r="U709" i="32"/>
  <c r="V709" i="32"/>
  <c r="U710" i="32"/>
  <c r="V710" i="32"/>
  <c r="U711" i="32"/>
  <c r="V711" i="32"/>
  <c r="U712" i="32"/>
  <c r="V712" i="32"/>
  <c r="V3" i="32"/>
  <c r="V4" i="32"/>
  <c r="V5" i="32"/>
  <c r="V6" i="32"/>
  <c r="V7" i="32"/>
  <c r="V8" i="32"/>
  <c r="V9" i="32"/>
  <c r="V10" i="32"/>
  <c r="V2" i="32"/>
  <c r="U2" i="32"/>
  <c r="U3" i="32"/>
  <c r="U4" i="32"/>
  <c r="U5" i="32"/>
  <c r="U6" i="32"/>
  <c r="U7" i="32"/>
  <c r="U8" i="32"/>
  <c r="U9" i="32"/>
  <c r="U10" i="32"/>
  <c r="U1" i="32"/>
  <c r="A48" i="33"/>
  <c r="A49" i="33"/>
  <c r="A50" i="33"/>
  <c r="A51" i="33"/>
  <c r="A52" i="33"/>
  <c r="A53" i="33"/>
  <c r="A54" i="33"/>
  <c r="A55" i="33"/>
  <c r="A56" i="33"/>
  <c r="A57" i="33"/>
  <c r="A58" i="33"/>
  <c r="A4" i="33"/>
  <c r="A43" i="33"/>
  <c r="A44" i="33"/>
  <c r="A45" i="33"/>
  <c r="A46" i="33"/>
  <c r="A47" i="33"/>
  <c r="A3" i="33"/>
  <c r="N6" i="32"/>
  <c r="G888" i="28" s="1"/>
  <c r="H2" i="28"/>
  <c r="O5" i="32"/>
  <c r="M5" i="32"/>
  <c r="N5" i="32" s="1"/>
  <c r="J923" i="28"/>
  <c r="J457" i="28"/>
  <c r="J950" i="28"/>
  <c r="J839" i="28"/>
  <c r="J484" i="28"/>
  <c r="J190" i="28"/>
  <c r="J84" i="28"/>
  <c r="J441" i="28"/>
  <c r="J13" i="28"/>
  <c r="J745" i="28"/>
  <c r="J447" i="28"/>
  <c r="J89" i="28"/>
  <c r="J603" i="28"/>
  <c r="J217" i="28"/>
  <c r="J891" i="28"/>
  <c r="J388" i="28"/>
  <c r="J267" i="28"/>
  <c r="J43" i="28"/>
  <c r="J884" i="28"/>
  <c r="J427" i="28"/>
  <c r="J21" i="28"/>
  <c r="J693" i="28"/>
  <c r="J48" i="28"/>
  <c r="J849" i="28"/>
  <c r="J549" i="28"/>
  <c r="J811" i="28"/>
  <c r="J907" i="28"/>
  <c r="J610" i="28"/>
  <c r="J900" i="28"/>
  <c r="J195" i="28"/>
  <c r="J138" i="28"/>
  <c r="J97" i="28"/>
  <c r="J823" i="28"/>
  <c r="J78" i="28"/>
  <c r="J123" i="28"/>
  <c r="J232" i="28"/>
  <c r="J958" i="28"/>
  <c r="J180" i="28"/>
  <c r="J250" i="28"/>
  <c r="J859" i="28"/>
  <c r="J833" i="28"/>
  <c r="J334" i="28"/>
  <c r="J467" i="28"/>
  <c r="J597" i="28"/>
  <c r="D68" i="12" l="1"/>
  <c r="D50" i="12"/>
  <c r="D28" i="12"/>
  <c r="C6" i="12"/>
  <c r="D5" i="12"/>
  <c r="E50" i="12"/>
  <c r="E24" i="12"/>
  <c r="E17" i="12"/>
  <c r="E35" i="12"/>
  <c r="C12" i="12"/>
  <c r="C13" i="12"/>
  <c r="C68" i="12"/>
  <c r="C50" i="12"/>
  <c r="C28" i="12"/>
  <c r="D6" i="12"/>
  <c r="C5" i="12"/>
  <c r="E47" i="12"/>
  <c r="E23" i="12"/>
  <c r="E6" i="12"/>
  <c r="E57" i="12"/>
  <c r="E12" i="12"/>
  <c r="E13" i="12"/>
  <c r="D72" i="12"/>
  <c r="D47" i="12"/>
  <c r="D24" i="12"/>
  <c r="C7" i="12"/>
  <c r="E72" i="12"/>
  <c r="E46" i="12"/>
  <c r="E39" i="12"/>
  <c r="D35" i="12"/>
  <c r="C29" i="12"/>
  <c r="C72" i="12"/>
  <c r="C47" i="12"/>
  <c r="C24" i="12"/>
  <c r="D7" i="12"/>
  <c r="E71" i="12"/>
  <c r="E41" i="12"/>
  <c r="E18" i="12"/>
  <c r="E9" i="12"/>
  <c r="C35" i="12"/>
  <c r="E25" i="12"/>
  <c r="D71" i="12"/>
  <c r="D46" i="12"/>
  <c r="D23" i="12"/>
  <c r="C8" i="12"/>
  <c r="E68" i="12"/>
  <c r="E42" i="12"/>
  <c r="E19" i="12"/>
  <c r="E20" i="12"/>
  <c r="E8" i="12"/>
  <c r="E11" i="12"/>
  <c r="D51" i="12"/>
  <c r="C71" i="12"/>
  <c r="C46" i="12"/>
  <c r="C23" i="12"/>
  <c r="D8" i="12"/>
  <c r="E62" i="12"/>
  <c r="E43" i="12"/>
  <c r="E32" i="12"/>
  <c r="C51" i="12"/>
  <c r="D61" i="12"/>
  <c r="D40" i="12"/>
  <c r="C18" i="12"/>
  <c r="C9" i="12"/>
  <c r="E63" i="12"/>
  <c r="E40" i="12"/>
  <c r="E16" i="12"/>
  <c r="D9" i="12"/>
  <c r="E31" i="12"/>
  <c r="C17" i="12"/>
  <c r="E51" i="12"/>
  <c r="C61" i="12"/>
  <c r="C40" i="12"/>
  <c r="D18" i="12"/>
  <c r="E64" i="12"/>
  <c r="E30" i="12"/>
  <c r="D16" i="12"/>
  <c r="D60" i="12"/>
  <c r="D39" i="12"/>
  <c r="C19" i="12"/>
  <c r="C10" i="12"/>
  <c r="E65" i="12"/>
  <c r="E36" i="12"/>
  <c r="E7" i="12"/>
  <c r="D17" i="12"/>
  <c r="E28" i="12"/>
  <c r="C60" i="12"/>
  <c r="C39" i="12"/>
  <c r="D19" i="12"/>
  <c r="D10" i="12"/>
  <c r="E61" i="12"/>
  <c r="E10" i="12"/>
  <c r="E29" i="12"/>
  <c r="C16" i="12"/>
  <c r="D57" i="12"/>
  <c r="D36" i="12"/>
  <c r="C20" i="12"/>
  <c r="C11" i="12"/>
  <c r="E60" i="12"/>
  <c r="E56" i="12"/>
  <c r="D29" i="12"/>
  <c r="C36" i="12"/>
  <c r="D20" i="12"/>
  <c r="D11" i="12"/>
  <c r="E52" i="12"/>
  <c r="D13" i="12"/>
  <c r="D56" i="12"/>
  <c r="E53" i="12"/>
  <c r="C56" i="12"/>
  <c r="D12" i="12"/>
  <c r="E5" i="12"/>
  <c r="I35" i="12"/>
  <c r="I31" i="12"/>
  <c r="H950" i="28"/>
  <c r="K217" i="28"/>
  <c r="F21" i="28"/>
  <c r="H78" i="28"/>
  <c r="K180" i="28"/>
  <c r="M218" i="28"/>
  <c r="F334" i="28"/>
  <c r="H441" i="28"/>
  <c r="K597" i="28"/>
  <c r="M694" i="28"/>
  <c r="F833" i="28"/>
  <c r="H859" i="28"/>
  <c r="K950" i="28"/>
  <c r="M268" i="28"/>
  <c r="H21" i="28"/>
  <c r="K97" i="28"/>
  <c r="M181" i="28"/>
  <c r="F232" i="28"/>
  <c r="H334" i="28"/>
  <c r="K467" i="28"/>
  <c r="M598" i="28"/>
  <c r="F745" i="28"/>
  <c r="H833" i="28"/>
  <c r="K900" i="28"/>
  <c r="M951" i="28"/>
  <c r="M824" i="28"/>
  <c r="K78" i="28"/>
  <c r="M98" i="28"/>
  <c r="F190" i="28"/>
  <c r="H232" i="28"/>
  <c r="K441" i="28"/>
  <c r="M468" i="28"/>
  <c r="F603" i="28"/>
  <c r="H745" i="28"/>
  <c r="K859" i="28"/>
  <c r="M901" i="28"/>
  <c r="F958" i="28"/>
  <c r="H97" i="28"/>
  <c r="K21" i="28"/>
  <c r="M79" i="28"/>
  <c r="F123" i="28"/>
  <c r="H190" i="28"/>
  <c r="K334" i="28"/>
  <c r="M442" i="28"/>
  <c r="F484" i="28"/>
  <c r="H603" i="28"/>
  <c r="K833" i="28"/>
  <c r="M860" i="28"/>
  <c r="F907" i="28"/>
  <c r="H958" i="28"/>
  <c r="F78" i="28"/>
  <c r="M22" i="28"/>
  <c r="F84" i="28"/>
  <c r="H123" i="28"/>
  <c r="K232" i="28"/>
  <c r="M335" i="28"/>
  <c r="F447" i="28"/>
  <c r="H484" i="28"/>
  <c r="K745" i="28"/>
  <c r="M834" i="28"/>
  <c r="F884" i="28"/>
  <c r="H907" i="28"/>
  <c r="F43" i="28"/>
  <c r="H84" i="28"/>
  <c r="K190" i="28"/>
  <c r="M233" i="28"/>
  <c r="F388" i="28"/>
  <c r="H447" i="28"/>
  <c r="K603" i="28"/>
  <c r="M746" i="28"/>
  <c r="F839" i="28"/>
  <c r="H884" i="28"/>
  <c r="K958" i="28"/>
  <c r="K693" i="28"/>
  <c r="H43" i="28"/>
  <c r="K123" i="28"/>
  <c r="M191" i="28"/>
  <c r="F250" i="28"/>
  <c r="H388" i="28"/>
  <c r="K484" i="28"/>
  <c r="M604" i="28"/>
  <c r="F811" i="28"/>
  <c r="H839" i="28"/>
  <c r="K907" i="28"/>
  <c r="M959" i="28"/>
  <c r="H4" i="28"/>
  <c r="K84" i="28"/>
  <c r="M124" i="28"/>
  <c r="F195" i="28"/>
  <c r="H250" i="28"/>
  <c r="K447" i="28"/>
  <c r="M485" i="28"/>
  <c r="F610" i="28"/>
  <c r="H811" i="28"/>
  <c r="K884" i="28"/>
  <c r="M908" i="28"/>
  <c r="M14" i="28"/>
  <c r="F4" i="28"/>
  <c r="K43" i="28"/>
  <c r="M85" i="28"/>
  <c r="F138" i="28"/>
  <c r="H195" i="28"/>
  <c r="K388" i="28"/>
  <c r="M448" i="28"/>
  <c r="F549" i="28"/>
  <c r="H610" i="28"/>
  <c r="K839" i="28"/>
  <c r="M885" i="28"/>
  <c r="F923" i="28"/>
  <c r="K4" i="28"/>
  <c r="M44" i="28"/>
  <c r="F89" i="28"/>
  <c r="H138" i="28"/>
  <c r="K250" i="28"/>
  <c r="M389" i="28"/>
  <c r="F457" i="28"/>
  <c r="H549" i="28"/>
  <c r="K811" i="28"/>
  <c r="M840" i="28"/>
  <c r="F891" i="28"/>
  <c r="H923" i="28"/>
  <c r="F859" i="28"/>
  <c r="M5" i="28"/>
  <c r="F48" i="28"/>
  <c r="H89" i="28"/>
  <c r="K195" i="28"/>
  <c r="M251" i="28"/>
  <c r="F427" i="28"/>
  <c r="H457" i="28"/>
  <c r="K610" i="28"/>
  <c r="M812" i="28"/>
  <c r="F849" i="28"/>
  <c r="H891" i="28"/>
  <c r="H900" i="28"/>
  <c r="F13" i="28"/>
  <c r="H48" i="28"/>
  <c r="K138" i="28"/>
  <c r="M196" i="28"/>
  <c r="F267" i="28"/>
  <c r="H427" i="28"/>
  <c r="K549" i="28"/>
  <c r="M611" i="28"/>
  <c r="F823" i="28"/>
  <c r="H849" i="28"/>
  <c r="K923" i="28"/>
  <c r="F441" i="28"/>
  <c r="H13" i="28"/>
  <c r="K89" i="28"/>
  <c r="M139" i="28"/>
  <c r="F217" i="28"/>
  <c r="H267" i="28"/>
  <c r="K457" i="28"/>
  <c r="M550" i="28"/>
  <c r="F693" i="28"/>
  <c r="H823" i="28"/>
  <c r="K891" i="28"/>
  <c r="M924" i="28"/>
  <c r="H467" i="28"/>
  <c r="K48" i="28"/>
  <c r="M90" i="28"/>
  <c r="F180" i="28"/>
  <c r="H217" i="28"/>
  <c r="K427" i="28"/>
  <c r="M458" i="28"/>
  <c r="F597" i="28"/>
  <c r="H693" i="28"/>
  <c r="K849" i="28"/>
  <c r="M892" i="28"/>
  <c r="F950" i="28"/>
  <c r="K13" i="28"/>
  <c r="M49" i="28"/>
  <c r="F97" i="28"/>
  <c r="H180" i="28"/>
  <c r="K267" i="28"/>
  <c r="M428" i="28"/>
  <c r="F467" i="28"/>
  <c r="H597" i="28"/>
  <c r="K823" i="28"/>
  <c r="M850" i="28"/>
  <c r="F900" i="28"/>
  <c r="G9" i="28"/>
  <c r="G33" i="28"/>
  <c r="G57" i="28"/>
  <c r="G74" i="28"/>
  <c r="G106" i="28"/>
  <c r="G126" i="28"/>
  <c r="G146" i="28"/>
  <c r="G188" i="28"/>
  <c r="G226" i="28"/>
  <c r="G256" i="28"/>
  <c r="G285" i="28"/>
  <c r="G349" i="28"/>
  <c r="G406" i="28"/>
  <c r="G493" i="28"/>
  <c r="G653" i="28"/>
  <c r="G712" i="28"/>
  <c r="G10" i="28"/>
  <c r="G34" i="28"/>
  <c r="G58" i="28"/>
  <c r="G75" i="28"/>
  <c r="G107" i="28"/>
  <c r="G147" i="28"/>
  <c r="G164" i="28"/>
  <c r="G201" i="28"/>
  <c r="G229" i="28"/>
  <c r="G318" i="28"/>
  <c r="G353" i="28"/>
  <c r="G412" i="28"/>
  <c r="G494" i="28"/>
  <c r="G654" i="28"/>
  <c r="G780" i="28"/>
  <c r="G11" i="28"/>
  <c r="G35" i="28"/>
  <c r="G60" i="28"/>
  <c r="G76" i="28"/>
  <c r="G108" i="28"/>
  <c r="G128" i="28"/>
  <c r="G148" i="28"/>
  <c r="G165" i="28"/>
  <c r="G202" i="28"/>
  <c r="G230" i="28"/>
  <c r="G289" i="28"/>
  <c r="G321" i="28"/>
  <c r="G577" i="28"/>
  <c r="G660" i="28"/>
  <c r="G721" i="28"/>
  <c r="G16" i="28"/>
  <c r="G36" i="28"/>
  <c r="G61" i="28"/>
  <c r="G81" i="28"/>
  <c r="G109" i="28"/>
  <c r="G129" i="28"/>
  <c r="G166" i="28"/>
  <c r="G203" i="28"/>
  <c r="G235" i="28"/>
  <c r="G262" i="28"/>
  <c r="G290" i="28"/>
  <c r="G322" i="28"/>
  <c r="G357" i="28"/>
  <c r="G578" i="28"/>
  <c r="G722" i="28"/>
  <c r="G17" i="28"/>
  <c r="G37" i="28"/>
  <c r="G62" i="28"/>
  <c r="G82" i="28"/>
  <c r="G110" i="28"/>
  <c r="G130" i="28"/>
  <c r="G150" i="28"/>
  <c r="G167" i="28"/>
  <c r="G236" i="28"/>
  <c r="G291" i="28"/>
  <c r="G323" i="28"/>
  <c r="G421" i="28"/>
  <c r="G669" i="28"/>
  <c r="G796" i="28"/>
  <c r="G961" i="28"/>
  <c r="G18" i="28"/>
  <c r="G38" i="28"/>
  <c r="G63" i="28"/>
  <c r="G87" i="28"/>
  <c r="G131" i="28"/>
  <c r="G151" i="28"/>
  <c r="G168" i="28"/>
  <c r="G205" i="28"/>
  <c r="G264" i="28"/>
  <c r="G324" i="28"/>
  <c r="G422" i="28"/>
  <c r="G510" i="28"/>
  <c r="G670" i="28"/>
  <c r="G728" i="28"/>
  <c r="G19" i="28"/>
  <c r="G39" i="28"/>
  <c r="G64" i="28"/>
  <c r="G92" i="28"/>
  <c r="G112" i="28"/>
  <c r="G152" i="28"/>
  <c r="G206" i="28"/>
  <c r="G265" i="28"/>
  <c r="G297" i="28"/>
  <c r="G369" i="28"/>
  <c r="G516" i="28"/>
  <c r="G594" i="28"/>
  <c r="G676" i="28"/>
  <c r="G24" i="28"/>
  <c r="G40" i="28"/>
  <c r="G65" i="28"/>
  <c r="G93" i="28"/>
  <c r="G113" i="28"/>
  <c r="G133" i="28"/>
  <c r="G153" i="28"/>
  <c r="G173" i="28"/>
  <c r="G209" i="28"/>
  <c r="G241" i="28"/>
  <c r="G270" i="28"/>
  <c r="G298" i="28"/>
  <c r="G329" i="28"/>
  <c r="G370" i="28"/>
  <c r="G432" i="28"/>
  <c r="G608" i="28"/>
  <c r="G737" i="28"/>
  <c r="G816" i="28"/>
  <c r="G25" i="28"/>
  <c r="G41" i="28"/>
  <c r="G94" i="28"/>
  <c r="G114" i="28"/>
  <c r="G134" i="28"/>
  <c r="G154" i="28"/>
  <c r="G174" i="28"/>
  <c r="G210" i="28"/>
  <c r="G242" i="28"/>
  <c r="G273" i="28"/>
  <c r="G301" i="28"/>
  <c r="G330" i="28"/>
  <c r="G445" i="28"/>
  <c r="G526" i="28"/>
  <c r="G621" i="28"/>
  <c r="G738" i="28"/>
  <c r="G26" i="28"/>
  <c r="G46" i="28"/>
  <c r="G67" i="28"/>
  <c r="G95" i="28"/>
  <c r="G115" i="28"/>
  <c r="G135" i="28"/>
  <c r="G155" i="28"/>
  <c r="G175" i="28"/>
  <c r="G211" i="28"/>
  <c r="G243" i="28"/>
  <c r="G274" i="28"/>
  <c r="G302" i="28"/>
  <c r="G337" i="28"/>
  <c r="G376" i="28"/>
  <c r="G450" i="28"/>
  <c r="G532" i="28"/>
  <c r="G622" i="28"/>
  <c r="G844" i="28"/>
  <c r="G27" i="28"/>
  <c r="G51" i="28"/>
  <c r="G68" i="28"/>
  <c r="G100" i="28"/>
  <c r="G136" i="28"/>
  <c r="G156" i="28"/>
  <c r="G176" i="28"/>
  <c r="G244" i="28"/>
  <c r="G275" i="28"/>
  <c r="G305" i="28"/>
  <c r="G338" i="28"/>
  <c r="G460" i="28"/>
  <c r="G685" i="28"/>
  <c r="G748" i="28"/>
  <c r="G868" i="28"/>
  <c r="G28" i="28"/>
  <c r="G52" i="28"/>
  <c r="G101" i="28"/>
  <c r="G117" i="28"/>
  <c r="G141" i="28"/>
  <c r="G157" i="28"/>
  <c r="G177" i="28"/>
  <c r="G221" i="28"/>
  <c r="G276" i="28"/>
  <c r="G306" i="28"/>
  <c r="G341" i="28"/>
  <c r="G385" i="28"/>
  <c r="G628" i="28"/>
  <c r="G686" i="28"/>
  <c r="G29" i="28"/>
  <c r="G53" i="28"/>
  <c r="G70" i="28"/>
  <c r="G102" i="28"/>
  <c r="G118" i="28"/>
  <c r="G142" i="28"/>
  <c r="G178" i="28"/>
  <c r="G222" i="28"/>
  <c r="G246" i="28"/>
  <c r="G307" i="28"/>
  <c r="G342" i="28"/>
  <c r="G386" i="28"/>
  <c r="G473" i="28"/>
  <c r="G542" i="28"/>
  <c r="G637" i="28"/>
  <c r="G757" i="28"/>
  <c r="G956" i="28"/>
  <c r="G936" i="28"/>
  <c r="G916" i="28"/>
  <c r="G887" i="28"/>
  <c r="G867" i="28"/>
  <c r="G843" i="28"/>
  <c r="G815" i="28"/>
  <c r="G795" i="28"/>
  <c r="G779" i="28"/>
  <c r="G763" i="28"/>
  <c r="G743" i="28"/>
  <c r="G711" i="28"/>
  <c r="G691" i="28"/>
  <c r="G675" i="28"/>
  <c r="G659" i="28"/>
  <c r="G643" i="28"/>
  <c r="G627" i="28"/>
  <c r="G607" i="28"/>
  <c r="G583" i="28"/>
  <c r="G567" i="28"/>
  <c r="G547" i="28"/>
  <c r="G531" i="28"/>
  <c r="G515" i="28"/>
  <c r="G499" i="28"/>
  <c r="G479" i="28"/>
  <c r="G455" i="28"/>
  <c r="G431" i="28"/>
  <c r="G411" i="28"/>
  <c r="G395" i="28"/>
  <c r="G359" i="28"/>
  <c r="G955" i="28"/>
  <c r="G935" i="28"/>
  <c r="G915" i="28"/>
  <c r="G882" i="28"/>
  <c r="G866" i="28"/>
  <c r="G842" i="28"/>
  <c r="G814" i="28"/>
  <c r="G794" i="28"/>
  <c r="G778" i="28"/>
  <c r="G762" i="28"/>
  <c r="G742" i="28"/>
  <c r="G726" i="28"/>
  <c r="G710" i="28"/>
  <c r="G690" i="28"/>
  <c r="G674" i="28"/>
  <c r="G658" i="28"/>
  <c r="G642" i="28"/>
  <c r="G626" i="28"/>
  <c r="G606" i="28"/>
  <c r="G582" i="28"/>
  <c r="G566" i="28"/>
  <c r="G546" i="28"/>
  <c r="G530" i="28"/>
  <c r="G514" i="28"/>
  <c r="G498" i="28"/>
  <c r="G478" i="28"/>
  <c r="G454" i="28"/>
  <c r="G430" i="28"/>
  <c r="G410" i="28"/>
  <c r="G394" i="28"/>
  <c r="G374" i="28"/>
  <c r="G358" i="28"/>
  <c r="G954" i="28"/>
  <c r="G934" i="28"/>
  <c r="G914" i="28"/>
  <c r="G881" i="28"/>
  <c r="G865" i="28"/>
  <c r="G837" i="28"/>
  <c r="G809" i="28"/>
  <c r="G793" i="28"/>
  <c r="G777" i="28"/>
  <c r="G761" i="28"/>
  <c r="G741" i="28"/>
  <c r="G725" i="28"/>
  <c r="G709" i="28"/>
  <c r="G673" i="28"/>
  <c r="G657" i="28"/>
  <c r="G641" i="28"/>
  <c r="G601" i="28"/>
  <c r="G581" i="28"/>
  <c r="G565" i="28"/>
  <c r="G545" i="28"/>
  <c r="G529" i="28"/>
  <c r="G513" i="28"/>
  <c r="G497" i="28"/>
  <c r="G453" i="28"/>
  <c r="G425" i="28"/>
  <c r="G409" i="28"/>
  <c r="G393" i="28"/>
  <c r="G373" i="28"/>
  <c r="G953" i="28"/>
  <c r="G933" i="28"/>
  <c r="G913" i="28"/>
  <c r="G880" i="28"/>
  <c r="G864" i="28"/>
  <c r="G836" i="28"/>
  <c r="G808" i="28"/>
  <c r="G792" i="28"/>
  <c r="G776" i="28"/>
  <c r="G760" i="28"/>
  <c r="G740" i="28"/>
  <c r="G724" i="28"/>
  <c r="G708" i="28"/>
  <c r="G688" i="28"/>
  <c r="G672" i="28"/>
  <c r="G656" i="28"/>
  <c r="G640" i="28"/>
  <c r="G624" i="28"/>
  <c r="G600" i="28"/>
  <c r="G580" i="28"/>
  <c r="G564" i="28"/>
  <c r="G544" i="28"/>
  <c r="G528" i="28"/>
  <c r="G512" i="28"/>
  <c r="G496" i="28"/>
  <c r="G476" i="28"/>
  <c r="G452" i="28"/>
  <c r="G424" i="28"/>
  <c r="G408" i="28"/>
  <c r="G392" i="28"/>
  <c r="G372" i="28"/>
  <c r="G356" i="28"/>
  <c r="G340" i="28"/>
  <c r="G320" i="28"/>
  <c r="G304" i="28"/>
  <c r="G288" i="28"/>
  <c r="G272" i="28"/>
  <c r="G248" i="28"/>
  <c r="G228" i="28"/>
  <c r="G208" i="28"/>
  <c r="G184" i="28"/>
  <c r="G948" i="28"/>
  <c r="G932" i="28"/>
  <c r="G912" i="28"/>
  <c r="G879" i="28"/>
  <c r="G863" i="28"/>
  <c r="G831" i="28"/>
  <c r="G807" i="28"/>
  <c r="G775" i="28"/>
  <c r="G759" i="28"/>
  <c r="G723" i="28"/>
  <c r="G707" i="28"/>
  <c r="G687" i="28"/>
  <c r="G671" i="28"/>
  <c r="G655" i="28"/>
  <c r="G639" i="28"/>
  <c r="G623" i="28"/>
  <c r="G595" i="28"/>
  <c r="G579" i="28"/>
  <c r="G543" i="28"/>
  <c r="G527" i="28"/>
  <c r="G511" i="28"/>
  <c r="G495" i="28"/>
  <c r="G475" i="28"/>
  <c r="G451" i="28"/>
  <c r="G407" i="28"/>
  <c r="G391" i="28"/>
  <c r="G371" i="28"/>
  <c r="G355" i="28"/>
  <c r="G339" i="28"/>
  <c r="G319" i="28"/>
  <c r="G303" i="28"/>
  <c r="G287" i="28"/>
  <c r="G271" i="28"/>
  <c r="G247" i="28"/>
  <c r="G227" i="28"/>
  <c r="G207" i="28"/>
  <c r="G183" i="28"/>
  <c r="G163" i="28"/>
  <c r="G947" i="28"/>
  <c r="G911" i="28"/>
  <c r="G878" i="28"/>
  <c r="G862" i="28"/>
  <c r="G830" i="28"/>
  <c r="G806" i="28"/>
  <c r="G790" i="28"/>
  <c r="G774" i="28"/>
  <c r="G930" i="28"/>
  <c r="G910" i="28"/>
  <c r="G877" i="28"/>
  <c r="G857" i="28"/>
  <c r="G829" i="28"/>
  <c r="G805" i="28"/>
  <c r="G789" i="28"/>
  <c r="G945" i="28"/>
  <c r="G929" i="28"/>
  <c r="G905" i="28"/>
  <c r="G876" i="28"/>
  <c r="G856" i="28"/>
  <c r="G828" i="28"/>
  <c r="G788" i="28"/>
  <c r="G772" i="28"/>
  <c r="G736" i="28"/>
  <c r="G720" i="28"/>
  <c r="G704" i="28"/>
  <c r="G636" i="28"/>
  <c r="G620" i="28"/>
  <c r="G592" i="28"/>
  <c r="G576" i="28"/>
  <c r="G560" i="28"/>
  <c r="G540" i="28"/>
  <c r="G524" i="28"/>
  <c r="G508" i="28"/>
  <c r="G492" i="28"/>
  <c r="G472" i="28"/>
  <c r="G444" i="28"/>
  <c r="G420" i="28"/>
  <c r="G404" i="28"/>
  <c r="G352" i="28"/>
  <c r="G332" i="28"/>
  <c r="G316" i="28"/>
  <c r="G300" i="28"/>
  <c r="G944" i="28"/>
  <c r="G928" i="28"/>
  <c r="G904" i="28"/>
  <c r="G875" i="28"/>
  <c r="G855" i="28"/>
  <c r="G827" i="28"/>
  <c r="G803" i="28"/>
  <c r="G787" i="28"/>
  <c r="G771" i="28"/>
  <c r="G755" i="28"/>
  <c r="G735" i="28"/>
  <c r="G719" i="28"/>
  <c r="G703" i="28"/>
  <c r="G683" i="28"/>
  <c r="G667" i="28"/>
  <c r="G651" i="28"/>
  <c r="G635" i="28"/>
  <c r="G619" i="28"/>
  <c r="G591" i="28"/>
  <c r="G575" i="28"/>
  <c r="G559" i="28"/>
  <c r="G539" i="28"/>
  <c r="G523" i="28"/>
  <c r="G507" i="28"/>
  <c r="G491" i="28"/>
  <c r="G471" i="28"/>
  <c r="G439" i="28"/>
  <c r="G419" i="28"/>
  <c r="G403" i="28"/>
  <c r="G383" i="28"/>
  <c r="G367" i="28"/>
  <c r="G351" i="28"/>
  <c r="G331" i="28"/>
  <c r="G315" i="28"/>
  <c r="G299" i="28"/>
  <c r="G943" i="28"/>
  <c r="G927" i="28"/>
  <c r="G903" i="28"/>
  <c r="G874" i="28"/>
  <c r="G854" i="28"/>
  <c r="G826" i="28"/>
  <c r="G802" i="28"/>
  <c r="G786" i="28"/>
  <c r="G770" i="28"/>
  <c r="G754" i="28"/>
  <c r="G718" i="28"/>
  <c r="G702" i="28"/>
  <c r="G682" i="28"/>
  <c r="G666" i="28"/>
  <c r="G650" i="28"/>
  <c r="G634" i="28"/>
  <c r="G618" i="28"/>
  <c r="G590" i="28"/>
  <c r="G574" i="28"/>
  <c r="G558" i="28"/>
  <c r="G538" i="28"/>
  <c r="G522" i="28"/>
  <c r="G506" i="28"/>
  <c r="G490" i="28"/>
  <c r="G470" i="28"/>
  <c r="G438" i="28"/>
  <c r="G402" i="28"/>
  <c r="G382" i="28"/>
  <c r="G366" i="28"/>
  <c r="G350" i="28"/>
  <c r="G942" i="28"/>
  <c r="G926" i="28"/>
  <c r="G898" i="28"/>
  <c r="G853" i="28"/>
  <c r="G821" i="28"/>
  <c r="G801" i="28"/>
  <c r="G785" i="28"/>
  <c r="G769" i="28"/>
  <c r="G753" i="28"/>
  <c r="G733" i="28"/>
  <c r="G701" i="28"/>
  <c r="G681" i="28"/>
  <c r="G665" i="28"/>
  <c r="G649" i="28"/>
  <c r="G633" i="28"/>
  <c r="G617" i="28"/>
  <c r="G589" i="28"/>
  <c r="G573" i="28"/>
  <c r="G557" i="28"/>
  <c r="G537" i="28"/>
  <c r="G521" i="28"/>
  <c r="G505" i="28"/>
  <c r="G489" i="28"/>
  <c r="G465" i="28"/>
  <c r="G437" i="28"/>
  <c r="G417" i="28"/>
  <c r="G381" i="28"/>
  <c r="G365" i="28"/>
  <c r="G921" i="28"/>
  <c r="G896" i="28"/>
  <c r="G872" i="28"/>
  <c r="G852" i="28"/>
  <c r="G820" i="28"/>
  <c r="G800" i="28"/>
  <c r="G784" i="28"/>
  <c r="G768" i="28"/>
  <c r="G752" i="28"/>
  <c r="G732" i="28"/>
  <c r="G716" i="28"/>
  <c r="G700" i="28"/>
  <c r="G680" i="28"/>
  <c r="G664" i="28"/>
  <c r="G648" i="28"/>
  <c r="G632" i="28"/>
  <c r="G616" i="28"/>
  <c r="G588" i="28"/>
  <c r="G572" i="28"/>
  <c r="G556" i="28"/>
  <c r="G536" i="28"/>
  <c r="G520" i="28"/>
  <c r="G504" i="28"/>
  <c r="G488" i="28"/>
  <c r="G464" i="28"/>
  <c r="G436" i="28"/>
  <c r="G416" i="28"/>
  <c r="G400" i="28"/>
  <c r="G380" i="28"/>
  <c r="G364" i="28"/>
  <c r="G328" i="28"/>
  <c r="G312" i="28"/>
  <c r="G296" i="28"/>
  <c r="G280" i="28"/>
  <c r="G260" i="28"/>
  <c r="G240" i="28"/>
  <c r="G220" i="28"/>
  <c r="G200" i="28"/>
  <c r="G964" i="28"/>
  <c r="G940" i="28"/>
  <c r="G920" i="28"/>
  <c r="G895" i="28"/>
  <c r="G871" i="28"/>
  <c r="G847" i="28"/>
  <c r="G819" i="28"/>
  <c r="G799" i="28"/>
  <c r="G783" i="28"/>
  <c r="G767" i="28"/>
  <c r="G751" i="28"/>
  <c r="G731" i="28"/>
  <c r="G715" i="28"/>
  <c r="G699" i="28"/>
  <c r="G663" i="28"/>
  <c r="G647" i="28"/>
  <c r="G631" i="28"/>
  <c r="G615" i="28"/>
  <c r="G587" i="28"/>
  <c r="G571" i="28"/>
  <c r="G555" i="28"/>
  <c r="G535" i="28"/>
  <c r="G519" i="28"/>
  <c r="G487" i="28"/>
  <c r="G463" i="28"/>
  <c r="G435" i="28"/>
  <c r="G415" i="28"/>
  <c r="G399" i="28"/>
  <c r="G379" i="28"/>
  <c r="G363" i="28"/>
  <c r="G347" i="28"/>
  <c r="G327" i="28"/>
  <c r="G311" i="28"/>
  <c r="G295" i="28"/>
  <c r="G279" i="28"/>
  <c r="G259" i="28"/>
  <c r="G215" i="28"/>
  <c r="G199" i="28"/>
  <c r="G171" i="28"/>
  <c r="G963" i="28"/>
  <c r="G919" i="28"/>
  <c r="G894" i="28"/>
  <c r="G870" i="28"/>
  <c r="G846" i="28"/>
  <c r="G798" i="28"/>
  <c r="G766" i="28"/>
  <c r="G750" i="28"/>
  <c r="G730" i="28"/>
  <c r="G714" i="28"/>
  <c r="G698" i="28"/>
  <c r="G678" i="28"/>
  <c r="G662" i="28"/>
  <c r="G646" i="28"/>
  <c r="G630" i="28"/>
  <c r="G614" i="28"/>
  <c r="G586" i="28"/>
  <c r="G570" i="28"/>
  <c r="G554" i="28"/>
  <c r="G518" i="28"/>
  <c r="G502" i="28"/>
  <c r="G482" i="28"/>
  <c r="G434" i="28"/>
  <c r="G414" i="28"/>
  <c r="G398" i="28"/>
  <c r="G378" i="28"/>
  <c r="G362" i="28"/>
  <c r="G346" i="28"/>
  <c r="G326" i="28"/>
  <c r="G310" i="28"/>
  <c r="G294" i="28"/>
  <c r="G278" i="28"/>
  <c r="G258" i="28"/>
  <c r="G238" i="28"/>
  <c r="G214" i="28"/>
  <c r="G198" i="28"/>
  <c r="G170" i="28"/>
  <c r="G962" i="28"/>
  <c r="G938" i="28"/>
  <c r="G889" i="28"/>
  <c r="G869" i="28"/>
  <c r="G845" i="28"/>
  <c r="G817" i="28"/>
  <c r="G781" i="28"/>
  <c r="G749" i="28"/>
  <c r="G729" i="28"/>
  <c r="G713" i="28"/>
  <c r="G697" i="28"/>
  <c r="G661" i="28"/>
  <c r="G645" i="28"/>
  <c r="G629" i="28"/>
  <c r="G613" i="28"/>
  <c r="G585" i="28"/>
  <c r="G569" i="28"/>
  <c r="G553" i="28"/>
  <c r="G533" i="28"/>
  <c r="G517" i="28"/>
  <c r="G501" i="28"/>
  <c r="G481" i="28"/>
  <c r="G461" i="28"/>
  <c r="G433" i="28"/>
  <c r="G397" i="28"/>
  <c r="G377" i="28"/>
  <c r="G361" i="28"/>
  <c r="G345" i="28"/>
  <c r="G309" i="28"/>
  <c r="G293" i="28"/>
  <c r="G277" i="28"/>
  <c r="G213" i="28"/>
  <c r="G193" i="28"/>
  <c r="G169" i="28"/>
  <c r="G30" i="28"/>
  <c r="G54" i="28"/>
  <c r="G71" i="28"/>
  <c r="G103" i="28"/>
  <c r="G143" i="28"/>
  <c r="G159" i="28"/>
  <c r="G185" i="28"/>
  <c r="G223" i="28"/>
  <c r="G253" i="28"/>
  <c r="G282" i="28"/>
  <c r="G343" i="28"/>
  <c r="G396" i="28"/>
  <c r="G552" i="28"/>
  <c r="G696" i="28"/>
  <c r="G758" i="28"/>
  <c r="G917" i="28"/>
  <c r="G7" i="28"/>
  <c r="G31" i="28"/>
  <c r="G55" i="28"/>
  <c r="G72" i="28"/>
  <c r="G104" i="28"/>
  <c r="G120" i="28"/>
  <c r="G144" i="28"/>
  <c r="G160" i="28"/>
  <c r="G186" i="28"/>
  <c r="G224" i="28"/>
  <c r="G254" i="28"/>
  <c r="G283" i="28"/>
  <c r="G313" i="28"/>
  <c r="G344" i="28"/>
  <c r="G644" i="28"/>
  <c r="G764" i="28"/>
  <c r="G8" i="28"/>
  <c r="G32" i="28"/>
  <c r="G56" i="28"/>
  <c r="G121" i="28"/>
  <c r="G145" i="28"/>
  <c r="G161" i="28"/>
  <c r="G187" i="28"/>
  <c r="G225" i="28"/>
  <c r="G255" i="28"/>
  <c r="G284" i="28"/>
  <c r="G314" i="28"/>
  <c r="G405" i="28"/>
  <c r="G562" i="28"/>
  <c r="G706" i="28"/>
  <c r="M1" i="32"/>
  <c r="I11" i="12" s="1"/>
  <c r="J5" i="32"/>
  <c r="I29" i="12" s="1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386" i="20"/>
  <c r="J387" i="20"/>
  <c r="J388" i="20"/>
  <c r="J389" i="20"/>
  <c r="J390" i="20"/>
  <c r="J391" i="20"/>
  <c r="J392" i="20"/>
  <c r="J393" i="20"/>
  <c r="J394" i="20"/>
  <c r="J395" i="20"/>
  <c r="J396" i="20"/>
  <c r="J397" i="20"/>
  <c r="J398" i="20"/>
  <c r="J399" i="20"/>
  <c r="J400" i="20"/>
  <c r="J401" i="20"/>
  <c r="J402" i="20"/>
  <c r="J403" i="20"/>
  <c r="J404" i="20"/>
  <c r="J405" i="20"/>
  <c r="J406" i="20"/>
  <c r="J407" i="20"/>
  <c r="J408" i="20"/>
  <c r="J409" i="20"/>
  <c r="J410" i="20"/>
  <c r="J411" i="20"/>
  <c r="J412" i="20"/>
  <c r="J413" i="20"/>
  <c r="J414" i="20"/>
  <c r="J415" i="20"/>
  <c r="J416" i="20"/>
  <c r="J417" i="20"/>
  <c r="J418" i="20"/>
  <c r="J419" i="20"/>
  <c r="J420" i="20"/>
  <c r="J421" i="20"/>
  <c r="J422" i="20"/>
  <c r="J423" i="20"/>
  <c r="J424" i="20"/>
  <c r="J425" i="20"/>
  <c r="J426" i="20"/>
  <c r="J427" i="20"/>
  <c r="J428" i="20"/>
  <c r="J429" i="20"/>
  <c r="J430" i="20"/>
  <c r="J431" i="20"/>
  <c r="J432" i="20"/>
  <c r="J433" i="20"/>
  <c r="J434" i="20"/>
  <c r="J435" i="20"/>
  <c r="J436" i="20"/>
  <c r="J437" i="20"/>
  <c r="J438" i="20"/>
  <c r="J439" i="20"/>
  <c r="J440" i="20"/>
  <c r="J441" i="20"/>
  <c r="J442" i="20"/>
  <c r="J443" i="20"/>
  <c r="J444" i="20"/>
  <c r="J445" i="20"/>
  <c r="J446" i="20"/>
  <c r="J447" i="20"/>
  <c r="J448" i="20"/>
  <c r="J449" i="20"/>
  <c r="J450" i="20"/>
  <c r="J451" i="20"/>
  <c r="J452" i="20"/>
  <c r="J453" i="20"/>
  <c r="J454" i="20"/>
  <c r="J455" i="20"/>
  <c r="J456" i="20"/>
  <c r="J457" i="20"/>
  <c r="J458" i="20"/>
  <c r="J459" i="20"/>
  <c r="J460" i="20"/>
  <c r="J461" i="20"/>
  <c r="J462" i="20"/>
  <c r="J463" i="20"/>
  <c r="J464" i="20"/>
  <c r="J465" i="20"/>
  <c r="J466" i="20"/>
  <c r="J467" i="20"/>
  <c r="J468" i="20"/>
  <c r="J469" i="20"/>
  <c r="J470" i="20"/>
  <c r="J471" i="20"/>
  <c r="J472" i="20"/>
  <c r="J473" i="20"/>
  <c r="J474" i="20"/>
  <c r="J475" i="20"/>
  <c r="J476" i="20"/>
  <c r="J477" i="20"/>
  <c r="J478" i="20"/>
  <c r="J479" i="20"/>
  <c r="J480" i="20"/>
  <c r="J481" i="20"/>
  <c r="J482" i="20"/>
  <c r="J483" i="20"/>
  <c r="J484" i="20"/>
  <c r="J485" i="20"/>
  <c r="J486" i="20"/>
  <c r="J487" i="20"/>
  <c r="J488" i="20"/>
  <c r="J489" i="20"/>
  <c r="J490" i="20"/>
  <c r="J491" i="20"/>
  <c r="J492" i="20"/>
  <c r="J493" i="20"/>
  <c r="J494" i="20"/>
  <c r="J495" i="20"/>
  <c r="J496" i="20"/>
  <c r="J497" i="20"/>
  <c r="J498" i="20"/>
  <c r="J499" i="20"/>
  <c r="J500" i="20"/>
  <c r="J501" i="20"/>
  <c r="J502" i="20"/>
  <c r="J503" i="20"/>
  <c r="J504" i="20"/>
  <c r="J505" i="20"/>
  <c r="J506" i="20"/>
  <c r="J507" i="20"/>
  <c r="J508" i="20"/>
  <c r="J509" i="20"/>
  <c r="J510" i="20"/>
  <c r="J511" i="20"/>
  <c r="J512" i="20"/>
  <c r="J513" i="20"/>
  <c r="J514" i="20"/>
  <c r="J515" i="20"/>
  <c r="J516" i="20"/>
  <c r="J517" i="20"/>
  <c r="J518" i="20"/>
  <c r="J519" i="20"/>
  <c r="J520" i="20"/>
  <c r="J521" i="20"/>
  <c r="J522" i="20"/>
  <c r="J523" i="20"/>
  <c r="J524" i="20"/>
  <c r="J525" i="20"/>
  <c r="J526" i="20"/>
  <c r="J527" i="20"/>
  <c r="J528" i="20"/>
  <c r="J529" i="20"/>
  <c r="J530" i="20"/>
  <c r="J531" i="20"/>
  <c r="J532" i="20"/>
  <c r="J533" i="20"/>
  <c r="J534" i="20"/>
  <c r="J535" i="20"/>
  <c r="J536" i="20"/>
  <c r="J537" i="20"/>
  <c r="J538" i="20"/>
  <c r="J539" i="20"/>
  <c r="J540" i="20"/>
  <c r="J541" i="20"/>
  <c r="J542" i="20"/>
  <c r="J543" i="20"/>
  <c r="J544" i="20"/>
  <c r="J545" i="20"/>
  <c r="J546" i="20"/>
  <c r="J547" i="20"/>
  <c r="J548" i="20"/>
  <c r="J549" i="20"/>
  <c r="J550" i="20"/>
  <c r="J551" i="20"/>
  <c r="J552" i="20"/>
  <c r="J553" i="20"/>
  <c r="J554" i="20"/>
  <c r="J555" i="20"/>
  <c r="J556" i="20"/>
  <c r="J557" i="20"/>
  <c r="J558" i="20"/>
  <c r="J559" i="20"/>
  <c r="J560" i="20"/>
  <c r="J561" i="20"/>
  <c r="J562" i="20"/>
  <c r="J563" i="20"/>
  <c r="J564" i="20"/>
  <c r="J565" i="20"/>
  <c r="J566" i="20"/>
  <c r="J567" i="20"/>
  <c r="J568" i="20"/>
  <c r="J569" i="20"/>
  <c r="J570" i="20"/>
  <c r="J571" i="20"/>
  <c r="J572" i="20"/>
  <c r="J573" i="20"/>
  <c r="J574" i="20"/>
  <c r="J575" i="20"/>
  <c r="J576" i="20"/>
  <c r="J577" i="20"/>
  <c r="J578" i="20"/>
  <c r="J579" i="20"/>
  <c r="J580" i="20"/>
  <c r="J581" i="20"/>
  <c r="J582" i="20"/>
  <c r="J583" i="20"/>
  <c r="J584" i="20"/>
  <c r="J585" i="20"/>
  <c r="J586" i="20"/>
  <c r="J587" i="20"/>
  <c r="J588" i="20"/>
  <c r="J589" i="20"/>
  <c r="J590" i="20"/>
  <c r="J591" i="20"/>
  <c r="J592" i="20"/>
  <c r="J593" i="20"/>
  <c r="J594" i="20"/>
  <c r="J595" i="20"/>
  <c r="J596" i="20"/>
  <c r="J597" i="20"/>
  <c r="J598" i="20"/>
  <c r="J599" i="20"/>
  <c r="J600" i="20"/>
  <c r="J601" i="20"/>
  <c r="J602" i="20"/>
  <c r="J603" i="20"/>
  <c r="J604" i="20"/>
  <c r="J605" i="20"/>
  <c r="J606" i="20"/>
  <c r="J607" i="20"/>
  <c r="J608" i="20"/>
  <c r="J609" i="20"/>
  <c r="J610" i="20"/>
  <c r="J611" i="20"/>
  <c r="J612" i="20"/>
  <c r="J613" i="20"/>
  <c r="J614" i="20"/>
  <c r="J615" i="20"/>
  <c r="J616" i="20"/>
  <c r="J617" i="20"/>
  <c r="J618" i="20"/>
  <c r="J619" i="20"/>
  <c r="J620" i="20"/>
  <c r="J621" i="20"/>
  <c r="J622" i="20"/>
  <c r="J623" i="20"/>
  <c r="J624" i="20"/>
  <c r="J625" i="20"/>
  <c r="J626" i="20"/>
  <c r="J627" i="20"/>
  <c r="J628" i="20"/>
  <c r="J629" i="20"/>
  <c r="J630" i="20"/>
  <c r="J631" i="20"/>
  <c r="J632" i="20"/>
  <c r="J633" i="20"/>
  <c r="J634" i="20"/>
  <c r="J635" i="20"/>
  <c r="J636" i="20"/>
  <c r="J637" i="20"/>
  <c r="J638" i="20"/>
  <c r="J639" i="20"/>
  <c r="J640" i="20"/>
  <c r="J641" i="20"/>
  <c r="J642" i="20"/>
  <c r="J643" i="20"/>
  <c r="J644" i="20"/>
  <c r="J645" i="20"/>
  <c r="J646" i="20"/>
  <c r="J647" i="20"/>
  <c r="J648" i="20"/>
  <c r="J649" i="20"/>
  <c r="J650" i="20"/>
  <c r="J651" i="20"/>
  <c r="J652" i="20"/>
  <c r="J653" i="20"/>
  <c r="J654" i="20"/>
  <c r="J655" i="20"/>
  <c r="J656" i="20"/>
  <c r="J657" i="20"/>
  <c r="J658" i="20"/>
  <c r="J659" i="20"/>
  <c r="J660" i="20"/>
  <c r="J661" i="20"/>
  <c r="J662" i="20"/>
  <c r="J663" i="20"/>
  <c r="J664" i="20"/>
  <c r="J665" i="20"/>
  <c r="J666" i="20"/>
  <c r="J667" i="20"/>
  <c r="J668" i="20"/>
  <c r="J669" i="20"/>
  <c r="J670" i="20"/>
  <c r="J671" i="20"/>
  <c r="J672" i="20"/>
  <c r="J673" i="20"/>
  <c r="J674" i="20"/>
  <c r="J675" i="20"/>
  <c r="J676" i="20"/>
  <c r="J677" i="20"/>
  <c r="J678" i="20"/>
  <c r="J679" i="20"/>
  <c r="J680" i="20"/>
  <c r="J681" i="20"/>
  <c r="J682" i="20"/>
  <c r="J683" i="20"/>
  <c r="J684" i="20"/>
  <c r="J685" i="20"/>
  <c r="J686" i="20"/>
  <c r="J687" i="20"/>
  <c r="J688" i="20"/>
  <c r="J689" i="20"/>
  <c r="J690" i="20"/>
  <c r="J691" i="20"/>
  <c r="J692" i="20"/>
  <c r="J693" i="20"/>
  <c r="J694" i="20"/>
  <c r="J695" i="20"/>
  <c r="J696" i="20"/>
  <c r="J697" i="20"/>
  <c r="J698" i="20"/>
  <c r="J699" i="20"/>
  <c r="J700" i="20"/>
  <c r="J701" i="20"/>
  <c r="J2" i="20"/>
  <c r="O6" i="32" l="1"/>
  <c r="H2" i="20" s="1"/>
  <c r="I27" i="12"/>
  <c r="H625" i="20" l="1"/>
  <c r="K625" i="20" s="1"/>
  <c r="H113" i="20"/>
  <c r="K113" i="20" s="1"/>
  <c r="H304" i="20"/>
  <c r="H511" i="20"/>
  <c r="K511" i="20" s="1"/>
  <c r="H50" i="20"/>
  <c r="K50" i="20" s="1"/>
  <c r="H190" i="20"/>
  <c r="K190" i="20" s="1"/>
  <c r="H525" i="20"/>
  <c r="K525" i="20" s="1"/>
  <c r="H13" i="20"/>
  <c r="K13" i="20" s="1"/>
  <c r="H236" i="20"/>
  <c r="K236" i="20" s="1"/>
  <c r="H331" i="20"/>
  <c r="K331" i="20" s="1"/>
  <c r="H362" i="20"/>
  <c r="K362" i="20" s="1"/>
  <c r="H73" i="20"/>
  <c r="K73" i="20" s="1"/>
  <c r="H624" i="20"/>
  <c r="K624" i="20" s="1"/>
  <c r="H575" i="20"/>
  <c r="K575" i="20" s="1"/>
  <c r="H319" i="20"/>
  <c r="K319" i="20" s="1"/>
  <c r="H63" i="20"/>
  <c r="K63" i="20" s="1"/>
  <c r="H510" i="20"/>
  <c r="K510" i="20" s="1"/>
  <c r="H254" i="20"/>
  <c r="K254" i="20" s="1"/>
  <c r="H674" i="20"/>
  <c r="H589" i="20"/>
  <c r="K589" i="20" s="1"/>
  <c r="H333" i="20"/>
  <c r="K333" i="20" s="1"/>
  <c r="H77" i="20"/>
  <c r="K77" i="20" s="1"/>
  <c r="H556" i="20"/>
  <c r="K556" i="20" s="1"/>
  <c r="H300" i="20"/>
  <c r="K300" i="20" s="1"/>
  <c r="H44" i="20"/>
  <c r="K44" i="20" s="1"/>
  <c r="H395" i="20"/>
  <c r="K395" i="20" s="1"/>
  <c r="H75" i="20"/>
  <c r="K75" i="20" s="1"/>
  <c r="H490" i="20"/>
  <c r="K490" i="20" s="1"/>
  <c r="H106" i="20"/>
  <c r="K106" i="20" s="1"/>
  <c r="H521" i="20"/>
  <c r="K521" i="20" s="1"/>
  <c r="H201" i="20"/>
  <c r="K201" i="20" s="1"/>
  <c r="H536" i="20"/>
  <c r="K536" i="20" s="1"/>
  <c r="H433" i="20"/>
  <c r="K433" i="20" s="1"/>
  <c r="H368" i="20"/>
  <c r="K368" i="20" s="1"/>
  <c r="H241" i="20"/>
  <c r="K241" i="20" s="1"/>
  <c r="H432" i="20"/>
  <c r="K432" i="20" s="1"/>
  <c r="H176" i="20"/>
  <c r="K176" i="20" s="1"/>
  <c r="H639" i="20"/>
  <c r="K639" i="20" s="1"/>
  <c r="H383" i="20"/>
  <c r="K383" i="20" s="1"/>
  <c r="H127" i="20"/>
  <c r="K127" i="20" s="1"/>
  <c r="H574" i="20"/>
  <c r="K574" i="20" s="1"/>
  <c r="H318" i="20"/>
  <c r="K318" i="20" s="1"/>
  <c r="H62" i="20"/>
  <c r="K62" i="20" s="1"/>
  <c r="H653" i="20"/>
  <c r="K653" i="20" s="1"/>
  <c r="H397" i="20"/>
  <c r="K397" i="20" s="1"/>
  <c r="H141" i="20"/>
  <c r="K141" i="20" s="1"/>
  <c r="H620" i="20"/>
  <c r="K620" i="20" s="1"/>
  <c r="H364" i="20"/>
  <c r="K364" i="20" s="1"/>
  <c r="H108" i="20"/>
  <c r="K108" i="20" s="1"/>
  <c r="H523" i="20"/>
  <c r="K523" i="20" s="1"/>
  <c r="H139" i="20"/>
  <c r="H554" i="20"/>
  <c r="K554" i="20" s="1"/>
  <c r="H234" i="20"/>
  <c r="K234" i="20" s="1"/>
  <c r="H585" i="20"/>
  <c r="K585" i="20" s="1"/>
  <c r="H265" i="20"/>
  <c r="K265" i="20" s="1"/>
  <c r="H664" i="20"/>
  <c r="K664" i="20" s="1"/>
  <c r="H280" i="20"/>
  <c r="K280" i="20" s="1"/>
  <c r="H369" i="20"/>
  <c r="K369" i="20" s="1"/>
  <c r="H560" i="20"/>
  <c r="K560" i="20" s="1"/>
  <c r="H48" i="20"/>
  <c r="K48" i="20" s="1"/>
  <c r="H255" i="20"/>
  <c r="K255" i="20" s="1"/>
  <c r="H446" i="20"/>
  <c r="K446" i="20" s="1"/>
  <c r="H386" i="20"/>
  <c r="K386" i="20" s="1"/>
  <c r="H269" i="20"/>
  <c r="K269" i="20" s="1"/>
  <c r="H492" i="20"/>
  <c r="K492" i="20" s="1"/>
  <c r="H651" i="20"/>
  <c r="K651" i="20" s="1"/>
  <c r="H11" i="20"/>
  <c r="H42" i="20"/>
  <c r="K42" i="20" s="1"/>
  <c r="H457" i="20"/>
  <c r="K457" i="20" s="1"/>
  <c r="H472" i="20"/>
  <c r="K472" i="20" s="1"/>
  <c r="H689" i="20"/>
  <c r="K689" i="20" s="1"/>
  <c r="H177" i="20"/>
  <c r="K177" i="20" s="1"/>
  <c r="H112" i="20"/>
  <c r="K112" i="20" s="1"/>
  <c r="H497" i="20"/>
  <c r="K497" i="20" s="1"/>
  <c r="H688" i="20"/>
  <c r="K688" i="20" s="1"/>
  <c r="H561" i="20"/>
  <c r="K561" i="20" s="1"/>
  <c r="H305" i="20"/>
  <c r="K305" i="20" s="1"/>
  <c r="H49" i="20"/>
  <c r="K49" i="20" s="1"/>
  <c r="H496" i="20"/>
  <c r="K496" i="20" s="1"/>
  <c r="H240" i="20"/>
  <c r="K240" i="20" s="1"/>
  <c r="H66" i="20"/>
  <c r="K66" i="20" s="1"/>
  <c r="H447" i="20"/>
  <c r="K447" i="20" s="1"/>
  <c r="H191" i="20"/>
  <c r="K191" i="20" s="1"/>
  <c r="H638" i="20"/>
  <c r="K638" i="20" s="1"/>
  <c r="H382" i="20"/>
  <c r="K382" i="20" s="1"/>
  <c r="H126" i="20"/>
  <c r="K126" i="20" s="1"/>
  <c r="H98" i="20"/>
  <c r="K98" i="20" s="1"/>
  <c r="H461" i="20"/>
  <c r="K461" i="20" s="1"/>
  <c r="H205" i="20"/>
  <c r="K205" i="20" s="1"/>
  <c r="H684" i="20"/>
  <c r="K684" i="20" s="1"/>
  <c r="H428" i="20"/>
  <c r="K428" i="20" s="1"/>
  <c r="H172" i="20"/>
  <c r="K172" i="20" s="1"/>
  <c r="H587" i="20"/>
  <c r="K587" i="20" s="1"/>
  <c r="H267" i="20"/>
  <c r="K267" i="20" s="1"/>
  <c r="H618" i="20"/>
  <c r="K618" i="20" s="1"/>
  <c r="H298" i="20"/>
  <c r="K298" i="20" s="1"/>
  <c r="H162" i="20"/>
  <c r="K162" i="20" s="1"/>
  <c r="H329" i="20"/>
  <c r="K329" i="20" s="1"/>
  <c r="H9" i="20"/>
  <c r="H408" i="20"/>
  <c r="K408" i="20" s="1"/>
  <c r="H130" i="20"/>
  <c r="K130" i="20" s="1"/>
  <c r="H459" i="20"/>
  <c r="K459" i="20" s="1"/>
  <c r="H203" i="20"/>
  <c r="K203" i="20" s="1"/>
  <c r="H682" i="20"/>
  <c r="K682" i="20" s="1"/>
  <c r="H426" i="20"/>
  <c r="K426" i="20" s="1"/>
  <c r="H170" i="20"/>
  <c r="K170" i="20" s="1"/>
  <c r="H649" i="20"/>
  <c r="K649" i="20" s="1"/>
  <c r="H393" i="20"/>
  <c r="K393" i="20" s="1"/>
  <c r="H137" i="20"/>
  <c r="K137" i="20" s="1"/>
  <c r="H600" i="20"/>
  <c r="K600" i="20" s="1"/>
  <c r="H344" i="20"/>
  <c r="K344" i="20" s="1"/>
  <c r="H216" i="20"/>
  <c r="K216" i="20" s="1"/>
  <c r="H152" i="20"/>
  <c r="K152" i="20" s="1"/>
  <c r="H24" i="20"/>
  <c r="K24" i="20" s="1"/>
  <c r="H695" i="20"/>
  <c r="H631" i="20"/>
  <c r="H503" i="20"/>
  <c r="K503" i="20" s="1"/>
  <c r="H439" i="20"/>
  <c r="K439" i="20" s="1"/>
  <c r="H375" i="20"/>
  <c r="K375" i="20" s="1"/>
  <c r="H247" i="20"/>
  <c r="K247" i="20" s="1"/>
  <c r="H183" i="20"/>
  <c r="K183" i="20" s="1"/>
  <c r="H55" i="20"/>
  <c r="K55" i="20" s="1"/>
  <c r="H466" i="20"/>
  <c r="K466" i="20" s="1"/>
  <c r="H598" i="20"/>
  <c r="K598" i="20" s="1"/>
  <c r="H534" i="20"/>
  <c r="K534" i="20" s="1"/>
  <c r="H406" i="20"/>
  <c r="K406" i="20" s="1"/>
  <c r="H342" i="20"/>
  <c r="K342" i="20" s="1"/>
  <c r="H214" i="20"/>
  <c r="K214" i="20" s="1"/>
  <c r="H86" i="20"/>
  <c r="K86" i="20" s="1"/>
  <c r="H482" i="20"/>
  <c r="K482" i="20" s="1"/>
  <c r="H677" i="20"/>
  <c r="K677" i="20" s="1"/>
  <c r="H549" i="20"/>
  <c r="K549" i="20" s="1"/>
  <c r="H421" i="20"/>
  <c r="K421" i="20" s="1"/>
  <c r="H293" i="20"/>
  <c r="K293" i="20" s="1"/>
  <c r="H165" i="20"/>
  <c r="K165" i="20" s="1"/>
  <c r="H21" i="20"/>
  <c r="K21" i="20" s="1"/>
  <c r="H660" i="20"/>
  <c r="K660" i="20" s="1"/>
  <c r="H292" i="20"/>
  <c r="K292" i="20" s="1"/>
  <c r="H577" i="20"/>
  <c r="K577" i="20" s="1"/>
  <c r="H513" i="20"/>
  <c r="K513" i="20" s="1"/>
  <c r="H449" i="20"/>
  <c r="K449" i="20" s="1"/>
  <c r="H385" i="20"/>
  <c r="K385" i="20" s="1"/>
  <c r="H321" i="20"/>
  <c r="K321" i="20" s="1"/>
  <c r="H257" i="20"/>
  <c r="K257" i="20" s="1"/>
  <c r="H193" i="20"/>
  <c r="K193" i="20" s="1"/>
  <c r="H129" i="20"/>
  <c r="K129" i="20" s="1"/>
  <c r="H65" i="20"/>
  <c r="H18" i="20"/>
  <c r="K18" i="20" s="1"/>
  <c r="H640" i="20"/>
  <c r="K640" i="20" s="1"/>
  <c r="H576" i="20"/>
  <c r="K576" i="20" s="1"/>
  <c r="H512" i="20"/>
  <c r="K512" i="20" s="1"/>
  <c r="H448" i="20"/>
  <c r="K448" i="20" s="1"/>
  <c r="H384" i="20"/>
  <c r="K384" i="20" s="1"/>
  <c r="H320" i="20"/>
  <c r="K320" i="20" s="1"/>
  <c r="H256" i="20"/>
  <c r="K256" i="20" s="1"/>
  <c r="H192" i="20"/>
  <c r="K192" i="20" s="1"/>
  <c r="H128" i="20"/>
  <c r="K128" i="20" s="1"/>
  <c r="H64" i="20"/>
  <c r="K64" i="20" s="1"/>
  <c r="H690" i="20"/>
  <c r="K690" i="20" s="1"/>
  <c r="H655" i="20"/>
  <c r="K655" i="20" s="1"/>
  <c r="H591" i="20"/>
  <c r="K591" i="20" s="1"/>
  <c r="H527" i="20"/>
  <c r="K527" i="20" s="1"/>
  <c r="H463" i="20"/>
  <c r="H399" i="20"/>
  <c r="K399" i="20" s="1"/>
  <c r="H335" i="20"/>
  <c r="K335" i="20" s="1"/>
  <c r="H271" i="20"/>
  <c r="K271" i="20" s="1"/>
  <c r="H207" i="20"/>
  <c r="K207" i="20" s="1"/>
  <c r="H143" i="20"/>
  <c r="K143" i="20" s="1"/>
  <c r="H79" i="20"/>
  <c r="K79" i="20" s="1"/>
  <c r="H15" i="20"/>
  <c r="K15" i="20" s="1"/>
  <c r="H654" i="20"/>
  <c r="K654" i="20" s="1"/>
  <c r="H590" i="20"/>
  <c r="K590" i="20" s="1"/>
  <c r="H526" i="20"/>
  <c r="K526" i="20" s="1"/>
  <c r="H462" i="20"/>
  <c r="K462" i="20" s="1"/>
  <c r="H398" i="20"/>
  <c r="K398" i="20" s="1"/>
  <c r="H334" i="20"/>
  <c r="K334" i="20" s="1"/>
  <c r="H270" i="20"/>
  <c r="K270" i="20" s="1"/>
  <c r="H206" i="20"/>
  <c r="K206" i="20" s="1"/>
  <c r="H142" i="20"/>
  <c r="K142" i="20" s="1"/>
  <c r="H78" i="20"/>
  <c r="K78" i="20" s="1"/>
  <c r="H14" i="20"/>
  <c r="K14" i="20" s="1"/>
  <c r="H418" i="20"/>
  <c r="K418" i="20" s="1"/>
  <c r="H274" i="20"/>
  <c r="K274" i="20" s="1"/>
  <c r="H669" i="20"/>
  <c r="K669" i="20" s="1"/>
  <c r="H605" i="20"/>
  <c r="K605" i="20" s="1"/>
  <c r="H541" i="20"/>
  <c r="K541" i="20" s="1"/>
  <c r="H477" i="20"/>
  <c r="K477" i="20" s="1"/>
  <c r="H413" i="20"/>
  <c r="K413" i="20" s="1"/>
  <c r="H349" i="20"/>
  <c r="K349" i="20" s="1"/>
  <c r="H285" i="20"/>
  <c r="K285" i="20" s="1"/>
  <c r="H221" i="20"/>
  <c r="K221" i="20" s="1"/>
  <c r="H157" i="20"/>
  <c r="K157" i="20" s="1"/>
  <c r="H93" i="20"/>
  <c r="K93" i="20" s="1"/>
  <c r="H29" i="20"/>
  <c r="K29" i="20" s="1"/>
  <c r="H700" i="20"/>
  <c r="K700" i="20" s="1"/>
  <c r="H636" i="20"/>
  <c r="K636" i="20" s="1"/>
  <c r="H572" i="20"/>
  <c r="K572" i="20" s="1"/>
  <c r="H508" i="20"/>
  <c r="K508" i="20" s="1"/>
  <c r="H444" i="20"/>
  <c r="K444" i="20" s="1"/>
  <c r="H380" i="20"/>
  <c r="K380" i="20" s="1"/>
  <c r="H316" i="20"/>
  <c r="K316" i="20" s="1"/>
  <c r="H252" i="20"/>
  <c r="K252" i="20" s="1"/>
  <c r="H188" i="20"/>
  <c r="K188" i="20" s="1"/>
  <c r="H124" i="20"/>
  <c r="K124" i="20" s="1"/>
  <c r="H60" i="20"/>
  <c r="K60" i="20" s="1"/>
  <c r="H546" i="20"/>
  <c r="K546" i="20" s="1"/>
  <c r="H667" i="20"/>
  <c r="K667" i="20" s="1"/>
  <c r="H603" i="20"/>
  <c r="K603" i="20" s="1"/>
  <c r="H539" i="20"/>
  <c r="K539" i="20" s="1"/>
  <c r="H475" i="20"/>
  <c r="K475" i="20" s="1"/>
  <c r="H411" i="20"/>
  <c r="K411" i="20" s="1"/>
  <c r="H347" i="20"/>
  <c r="K347" i="20" s="1"/>
  <c r="H283" i="20"/>
  <c r="K283" i="20" s="1"/>
  <c r="H219" i="20"/>
  <c r="K219" i="20" s="1"/>
  <c r="H155" i="20"/>
  <c r="K155" i="20" s="1"/>
  <c r="H91" i="20"/>
  <c r="K91" i="20" s="1"/>
  <c r="H27" i="20"/>
  <c r="K27" i="20" s="1"/>
  <c r="H698" i="20"/>
  <c r="K698" i="20" s="1"/>
  <c r="H634" i="20"/>
  <c r="K634" i="20" s="1"/>
  <c r="H570" i="20"/>
  <c r="K570" i="20" s="1"/>
  <c r="H506" i="20"/>
  <c r="K506" i="20" s="1"/>
  <c r="H442" i="20"/>
  <c r="K442" i="20" s="1"/>
  <c r="H378" i="20"/>
  <c r="K378" i="20" s="1"/>
  <c r="H314" i="20"/>
  <c r="K314" i="20" s="1"/>
  <c r="H250" i="20"/>
  <c r="K250" i="20" s="1"/>
  <c r="H186" i="20"/>
  <c r="K186" i="20" s="1"/>
  <c r="H122" i="20"/>
  <c r="K122" i="20" s="1"/>
  <c r="H58" i="20"/>
  <c r="K58" i="20" s="1"/>
  <c r="H562" i="20"/>
  <c r="K562" i="20" s="1"/>
  <c r="H665" i="20"/>
  <c r="K665" i="20" s="1"/>
  <c r="H601" i="20"/>
  <c r="K601" i="20" s="1"/>
  <c r="H537" i="20"/>
  <c r="K537" i="20" s="1"/>
  <c r="H473" i="20"/>
  <c r="K473" i="20" s="1"/>
  <c r="H409" i="20"/>
  <c r="K409" i="20" s="1"/>
  <c r="H345" i="20"/>
  <c r="K345" i="20" s="1"/>
  <c r="H281" i="20"/>
  <c r="K281" i="20" s="1"/>
  <c r="H217" i="20"/>
  <c r="K217" i="20" s="1"/>
  <c r="H153" i="20"/>
  <c r="K153" i="20" s="1"/>
  <c r="H89" i="20"/>
  <c r="K89" i="20" s="1"/>
  <c r="H25" i="20"/>
  <c r="K25" i="20" s="1"/>
  <c r="H680" i="20"/>
  <c r="K680" i="20" s="1"/>
  <c r="H616" i="20"/>
  <c r="K616" i="20" s="1"/>
  <c r="H552" i="20"/>
  <c r="K552" i="20" s="1"/>
  <c r="H488" i="20"/>
  <c r="K488" i="20" s="1"/>
  <c r="H424" i="20"/>
  <c r="K424" i="20" s="1"/>
  <c r="H360" i="20"/>
  <c r="K360" i="20" s="1"/>
  <c r="H296" i="20"/>
  <c r="K296" i="20" s="1"/>
  <c r="H232" i="20"/>
  <c r="K232" i="20" s="1"/>
  <c r="H168" i="20"/>
  <c r="K168" i="20" s="1"/>
  <c r="H104" i="20"/>
  <c r="K104" i="20" s="1"/>
  <c r="H40" i="20"/>
  <c r="K40" i="20" s="1"/>
  <c r="H178" i="20"/>
  <c r="K178" i="20" s="1"/>
  <c r="H647" i="20"/>
  <c r="K647" i="20" s="1"/>
  <c r="H583" i="20"/>
  <c r="K583" i="20" s="1"/>
  <c r="H519" i="20"/>
  <c r="K519" i="20" s="1"/>
  <c r="H455" i="20"/>
  <c r="K455" i="20" s="1"/>
  <c r="H391" i="20"/>
  <c r="K391" i="20" s="1"/>
  <c r="H327" i="20"/>
  <c r="K327" i="20" s="1"/>
  <c r="H263" i="20"/>
  <c r="K263" i="20" s="1"/>
  <c r="H199" i="20"/>
  <c r="K199" i="20" s="1"/>
  <c r="H135" i="20"/>
  <c r="K135" i="20" s="1"/>
  <c r="H71" i="20"/>
  <c r="K71" i="20" s="1"/>
  <c r="H7" i="20"/>
  <c r="K7" i="20" s="1"/>
  <c r="H678" i="20"/>
  <c r="K678" i="20" s="1"/>
  <c r="H614" i="20"/>
  <c r="K614" i="20" s="1"/>
  <c r="H550" i="20"/>
  <c r="K550" i="20" s="1"/>
  <c r="H486" i="20"/>
  <c r="K486" i="20" s="1"/>
  <c r="H422" i="20"/>
  <c r="K422" i="20" s="1"/>
  <c r="H358" i="20"/>
  <c r="K358" i="20" s="1"/>
  <c r="H294" i="20"/>
  <c r="K294" i="20" s="1"/>
  <c r="H230" i="20"/>
  <c r="K230" i="20" s="1"/>
  <c r="H166" i="20"/>
  <c r="K166" i="20" s="1"/>
  <c r="H102" i="20"/>
  <c r="K102" i="20" s="1"/>
  <c r="H38" i="20"/>
  <c r="K38" i="20" s="1"/>
  <c r="H578" i="20"/>
  <c r="K578" i="20" s="1"/>
  <c r="H322" i="20"/>
  <c r="K322" i="20" s="1"/>
  <c r="H693" i="20"/>
  <c r="K693" i="20" s="1"/>
  <c r="H629" i="20"/>
  <c r="K629" i="20" s="1"/>
  <c r="H565" i="20"/>
  <c r="K565" i="20" s="1"/>
  <c r="H501" i="20"/>
  <c r="K501" i="20" s="1"/>
  <c r="H437" i="20"/>
  <c r="K437" i="20" s="1"/>
  <c r="H373" i="20"/>
  <c r="K373" i="20" s="1"/>
  <c r="H309" i="20"/>
  <c r="K309" i="20" s="1"/>
  <c r="H245" i="20"/>
  <c r="K245" i="20" s="1"/>
  <c r="H181" i="20"/>
  <c r="K181" i="20" s="1"/>
  <c r="H117" i="20"/>
  <c r="K117" i="20" s="1"/>
  <c r="H53" i="20"/>
  <c r="K53" i="20" s="1"/>
  <c r="H450" i="20"/>
  <c r="K450" i="20" s="1"/>
  <c r="H676" i="20"/>
  <c r="K676" i="20" s="1"/>
  <c r="H612" i="20"/>
  <c r="K612" i="20" s="1"/>
  <c r="H500" i="20"/>
  <c r="K500" i="20" s="1"/>
  <c r="H420" i="20"/>
  <c r="K420" i="20" s="1"/>
  <c r="H308" i="20"/>
  <c r="K308" i="20" s="1"/>
  <c r="H88" i="20"/>
  <c r="K88" i="20" s="1"/>
  <c r="H567" i="20"/>
  <c r="K567" i="20" s="1"/>
  <c r="H311" i="20"/>
  <c r="K311" i="20" s="1"/>
  <c r="H119" i="20"/>
  <c r="K119" i="20" s="1"/>
  <c r="H662" i="20"/>
  <c r="K662" i="20" s="1"/>
  <c r="H470" i="20"/>
  <c r="K470" i="20" s="1"/>
  <c r="H278" i="20"/>
  <c r="K278" i="20" s="1"/>
  <c r="H150" i="20"/>
  <c r="K150" i="20" s="1"/>
  <c r="H22" i="20"/>
  <c r="K22" i="20" s="1"/>
  <c r="H290" i="20"/>
  <c r="K290" i="20" s="1"/>
  <c r="H613" i="20"/>
  <c r="K613" i="20" s="1"/>
  <c r="H485" i="20"/>
  <c r="K485" i="20" s="1"/>
  <c r="H357" i="20"/>
  <c r="K357" i="20" s="1"/>
  <c r="H229" i="20"/>
  <c r="K229" i="20" s="1"/>
  <c r="H101" i="20"/>
  <c r="K101" i="20" s="1"/>
  <c r="H354" i="20"/>
  <c r="K354" i="20" s="1"/>
  <c r="H580" i="20"/>
  <c r="K580" i="20" s="1"/>
  <c r="H484" i="20"/>
  <c r="K484" i="20" s="1"/>
  <c r="H404" i="20"/>
  <c r="K404" i="20" s="1"/>
  <c r="H34" i="20"/>
  <c r="K34" i="20" s="1"/>
  <c r="H529" i="20"/>
  <c r="K529" i="20" s="1"/>
  <c r="H401" i="20"/>
  <c r="K401" i="20" s="1"/>
  <c r="H273" i="20"/>
  <c r="K273" i="20" s="1"/>
  <c r="H145" i="20"/>
  <c r="K145" i="20" s="1"/>
  <c r="H17" i="20"/>
  <c r="K17" i="20" s="1"/>
  <c r="H592" i="20"/>
  <c r="K592" i="20" s="1"/>
  <c r="H464" i="20"/>
  <c r="K464" i="20" s="1"/>
  <c r="H336" i="20"/>
  <c r="K336" i="20" s="1"/>
  <c r="H208" i="20"/>
  <c r="K208" i="20" s="1"/>
  <c r="H80" i="20"/>
  <c r="K80" i="20" s="1"/>
  <c r="H671" i="20"/>
  <c r="K671" i="20" s="1"/>
  <c r="H607" i="20"/>
  <c r="K607" i="20" s="1"/>
  <c r="H543" i="20"/>
  <c r="K543" i="20" s="1"/>
  <c r="H415" i="20"/>
  <c r="K415" i="20" s="1"/>
  <c r="H351" i="20"/>
  <c r="K351" i="20" s="1"/>
  <c r="H287" i="20"/>
  <c r="K287" i="20" s="1"/>
  <c r="H223" i="20"/>
  <c r="K223" i="20" s="1"/>
  <c r="H159" i="20"/>
  <c r="K159" i="20" s="1"/>
  <c r="H95" i="20"/>
  <c r="K95" i="20" s="1"/>
  <c r="H31" i="20"/>
  <c r="K31" i="20" s="1"/>
  <c r="H670" i="20"/>
  <c r="K670" i="20" s="1"/>
  <c r="H606" i="20"/>
  <c r="K606" i="20" s="1"/>
  <c r="H542" i="20"/>
  <c r="K542" i="20" s="1"/>
  <c r="H478" i="20"/>
  <c r="K478" i="20" s="1"/>
  <c r="H414" i="20"/>
  <c r="K414" i="20" s="1"/>
  <c r="H350" i="20"/>
  <c r="K350" i="20" s="1"/>
  <c r="H286" i="20"/>
  <c r="K286" i="20" s="1"/>
  <c r="H158" i="20"/>
  <c r="K158" i="20" s="1"/>
  <c r="H94" i="20"/>
  <c r="K94" i="20" s="1"/>
  <c r="H30" i="20"/>
  <c r="K30" i="20" s="1"/>
  <c r="H498" i="20"/>
  <c r="K498" i="20" s="1"/>
  <c r="H306" i="20"/>
  <c r="K306" i="20" s="1"/>
  <c r="H685" i="20"/>
  <c r="K685" i="20" s="1"/>
  <c r="H621" i="20"/>
  <c r="K621" i="20" s="1"/>
  <c r="H557" i="20"/>
  <c r="K557" i="20" s="1"/>
  <c r="H493" i="20"/>
  <c r="K493" i="20" s="1"/>
  <c r="H429" i="20"/>
  <c r="K429" i="20" s="1"/>
  <c r="H365" i="20"/>
  <c r="K365" i="20" s="1"/>
  <c r="H301" i="20"/>
  <c r="K301" i="20" s="1"/>
  <c r="H237" i="20"/>
  <c r="K237" i="20" s="1"/>
  <c r="H173" i="20"/>
  <c r="K173" i="20" s="1"/>
  <c r="H109" i="20"/>
  <c r="K109" i="20" s="1"/>
  <c r="H45" i="20"/>
  <c r="K45" i="20" s="1"/>
  <c r="H146" i="20"/>
  <c r="K146" i="20" s="1"/>
  <c r="H652" i="20"/>
  <c r="K652" i="20" s="1"/>
  <c r="H588" i="20"/>
  <c r="K588" i="20" s="1"/>
  <c r="H524" i="20"/>
  <c r="K524" i="20" s="1"/>
  <c r="H460" i="20"/>
  <c r="K460" i="20" s="1"/>
  <c r="H396" i="20"/>
  <c r="K396" i="20" s="1"/>
  <c r="H332" i="20"/>
  <c r="K332" i="20" s="1"/>
  <c r="H268" i="20"/>
  <c r="K268" i="20" s="1"/>
  <c r="H204" i="20"/>
  <c r="K204" i="20" s="1"/>
  <c r="H140" i="20"/>
  <c r="K140" i="20" s="1"/>
  <c r="H76" i="20"/>
  <c r="K76" i="20" s="1"/>
  <c r="H12" i="20"/>
  <c r="K12" i="20" s="1"/>
  <c r="H683" i="20"/>
  <c r="K683" i="20" s="1"/>
  <c r="H619" i="20"/>
  <c r="K619" i="20" s="1"/>
  <c r="H555" i="20"/>
  <c r="K555" i="20" s="1"/>
  <c r="H491" i="20"/>
  <c r="K491" i="20" s="1"/>
  <c r="H427" i="20"/>
  <c r="K427" i="20" s="1"/>
  <c r="H363" i="20"/>
  <c r="K363" i="20" s="1"/>
  <c r="H299" i="20"/>
  <c r="K299" i="20" s="1"/>
  <c r="H235" i="20"/>
  <c r="K235" i="20" s="1"/>
  <c r="H171" i="20"/>
  <c r="K171" i="20" s="1"/>
  <c r="H107" i="20"/>
  <c r="K107" i="20" s="1"/>
  <c r="H43" i="20"/>
  <c r="K43" i="20" s="1"/>
  <c r="H114" i="20"/>
  <c r="K114" i="20" s="1"/>
  <c r="H650" i="20"/>
  <c r="K650" i="20" s="1"/>
  <c r="H586" i="20"/>
  <c r="K586" i="20" s="1"/>
  <c r="H522" i="20"/>
  <c r="K522" i="20" s="1"/>
  <c r="H458" i="20"/>
  <c r="K458" i="20" s="1"/>
  <c r="H394" i="20"/>
  <c r="K394" i="20" s="1"/>
  <c r="H330" i="20"/>
  <c r="K330" i="20" s="1"/>
  <c r="H266" i="20"/>
  <c r="K266" i="20" s="1"/>
  <c r="H202" i="20"/>
  <c r="K202" i="20" s="1"/>
  <c r="H138" i="20"/>
  <c r="K138" i="20" s="1"/>
  <c r="H74" i="20"/>
  <c r="K74" i="20" s="1"/>
  <c r="H10" i="20"/>
  <c r="K10" i="20" s="1"/>
  <c r="H681" i="20"/>
  <c r="K681" i="20" s="1"/>
  <c r="H617" i="20"/>
  <c r="K617" i="20" s="1"/>
  <c r="H553" i="20"/>
  <c r="K553" i="20" s="1"/>
  <c r="H489" i="20"/>
  <c r="K489" i="20" s="1"/>
  <c r="H425" i="20"/>
  <c r="K425" i="20" s="1"/>
  <c r="H361" i="20"/>
  <c r="K361" i="20" s="1"/>
  <c r="H297" i="20"/>
  <c r="K297" i="20" s="1"/>
  <c r="H233" i="20"/>
  <c r="K233" i="20" s="1"/>
  <c r="H169" i="20"/>
  <c r="K169" i="20" s="1"/>
  <c r="H105" i="20"/>
  <c r="K105" i="20" s="1"/>
  <c r="H41" i="20"/>
  <c r="K41" i="20" s="1"/>
  <c r="H696" i="20"/>
  <c r="K696" i="20" s="1"/>
  <c r="H632" i="20"/>
  <c r="K632" i="20" s="1"/>
  <c r="H568" i="20"/>
  <c r="K568" i="20" s="1"/>
  <c r="H504" i="20"/>
  <c r="K504" i="20" s="1"/>
  <c r="H440" i="20"/>
  <c r="K440" i="20" s="1"/>
  <c r="H376" i="20"/>
  <c r="K376" i="20" s="1"/>
  <c r="H312" i="20"/>
  <c r="K312" i="20" s="1"/>
  <c r="H248" i="20"/>
  <c r="K248" i="20" s="1"/>
  <c r="H184" i="20"/>
  <c r="K184" i="20" s="1"/>
  <c r="H120" i="20"/>
  <c r="K120" i="20" s="1"/>
  <c r="H56" i="20"/>
  <c r="K56" i="20" s="1"/>
  <c r="H514" i="20"/>
  <c r="K514" i="20" s="1"/>
  <c r="H663" i="20"/>
  <c r="K663" i="20" s="1"/>
  <c r="H599" i="20"/>
  <c r="K599" i="20" s="1"/>
  <c r="H535" i="20"/>
  <c r="K535" i="20" s="1"/>
  <c r="H471" i="20"/>
  <c r="K471" i="20" s="1"/>
  <c r="H407" i="20"/>
  <c r="K407" i="20" s="1"/>
  <c r="H343" i="20"/>
  <c r="K343" i="20" s="1"/>
  <c r="H279" i="20"/>
  <c r="K279" i="20" s="1"/>
  <c r="H215" i="20"/>
  <c r="K215" i="20" s="1"/>
  <c r="H151" i="20"/>
  <c r="K151" i="20" s="1"/>
  <c r="H87" i="20"/>
  <c r="K87" i="20" s="1"/>
  <c r="H23" i="20"/>
  <c r="K23" i="20" s="1"/>
  <c r="H694" i="20"/>
  <c r="K694" i="20" s="1"/>
  <c r="H630" i="20"/>
  <c r="K630" i="20" s="1"/>
  <c r="H566" i="20"/>
  <c r="K566" i="20" s="1"/>
  <c r="H502" i="20"/>
  <c r="K502" i="20" s="1"/>
  <c r="H438" i="20"/>
  <c r="K438" i="20" s="1"/>
  <c r="H374" i="20"/>
  <c r="K374" i="20" s="1"/>
  <c r="H310" i="20"/>
  <c r="K310" i="20" s="1"/>
  <c r="H246" i="20"/>
  <c r="K246" i="20" s="1"/>
  <c r="H182" i="20"/>
  <c r="K182" i="20" s="1"/>
  <c r="H118" i="20"/>
  <c r="K118" i="20" s="1"/>
  <c r="H54" i="20"/>
  <c r="K54" i="20" s="1"/>
  <c r="H658" i="20"/>
  <c r="K658" i="20" s="1"/>
  <c r="H370" i="20"/>
  <c r="K370" i="20" s="1"/>
  <c r="H210" i="20"/>
  <c r="K210" i="20" s="1"/>
  <c r="H645" i="20"/>
  <c r="K645" i="20" s="1"/>
  <c r="H581" i="20"/>
  <c r="K581" i="20" s="1"/>
  <c r="H517" i="20"/>
  <c r="K517" i="20" s="1"/>
  <c r="H453" i="20"/>
  <c r="K453" i="20" s="1"/>
  <c r="H389" i="20"/>
  <c r="K389" i="20" s="1"/>
  <c r="H325" i="20"/>
  <c r="K325" i="20" s="1"/>
  <c r="H261" i="20"/>
  <c r="K261" i="20" s="1"/>
  <c r="H197" i="20"/>
  <c r="K197" i="20" s="1"/>
  <c r="H133" i="20"/>
  <c r="K133" i="20" s="1"/>
  <c r="H69" i="20"/>
  <c r="K69" i="20" s="1"/>
  <c r="H626" i="20"/>
  <c r="K626" i="20" s="1"/>
  <c r="H692" i="20"/>
  <c r="K692" i="20" s="1"/>
  <c r="H628" i="20"/>
  <c r="K628" i="20" s="1"/>
  <c r="H516" i="20"/>
  <c r="K516" i="20" s="1"/>
  <c r="H436" i="20"/>
  <c r="K436" i="20" s="1"/>
  <c r="H340" i="20"/>
  <c r="K340" i="20" s="1"/>
  <c r="H244" i="20"/>
  <c r="K244" i="20" s="1"/>
  <c r="H641" i="20"/>
  <c r="K641" i="20" s="1"/>
  <c r="H657" i="20"/>
  <c r="K657" i="20" s="1"/>
  <c r="H593" i="20"/>
  <c r="K593" i="20" s="1"/>
  <c r="H465" i="20"/>
  <c r="K465" i="20" s="1"/>
  <c r="H337" i="20"/>
  <c r="K337" i="20" s="1"/>
  <c r="H209" i="20"/>
  <c r="K209" i="20" s="1"/>
  <c r="H81" i="20"/>
  <c r="K81" i="20" s="1"/>
  <c r="H656" i="20"/>
  <c r="K656" i="20" s="1"/>
  <c r="H528" i="20"/>
  <c r="K528" i="20" s="1"/>
  <c r="H400" i="20"/>
  <c r="K400" i="20" s="1"/>
  <c r="H272" i="20"/>
  <c r="K272" i="20" s="1"/>
  <c r="H144" i="20"/>
  <c r="K144" i="20" s="1"/>
  <c r="H16" i="20"/>
  <c r="K16" i="20" s="1"/>
  <c r="H479" i="20"/>
  <c r="K479" i="20" s="1"/>
  <c r="H222" i="20"/>
  <c r="K222" i="20" s="1"/>
  <c r="H673" i="20"/>
  <c r="K673" i="20" s="1"/>
  <c r="H609" i="20"/>
  <c r="K609" i="20" s="1"/>
  <c r="H545" i="20"/>
  <c r="K545" i="20" s="1"/>
  <c r="H481" i="20"/>
  <c r="K481" i="20" s="1"/>
  <c r="H417" i="20"/>
  <c r="K417" i="20" s="1"/>
  <c r="H353" i="20"/>
  <c r="K353" i="20" s="1"/>
  <c r="H289" i="20"/>
  <c r="K289" i="20" s="1"/>
  <c r="H225" i="20"/>
  <c r="K225" i="20" s="1"/>
  <c r="H161" i="20"/>
  <c r="K161" i="20" s="1"/>
  <c r="H97" i="20"/>
  <c r="K97" i="20" s="1"/>
  <c r="H33" i="20"/>
  <c r="K33" i="20" s="1"/>
  <c r="H672" i="20"/>
  <c r="K672" i="20" s="1"/>
  <c r="H608" i="20"/>
  <c r="K608" i="20" s="1"/>
  <c r="H544" i="20"/>
  <c r="K544" i="20" s="1"/>
  <c r="H480" i="20"/>
  <c r="K480" i="20" s="1"/>
  <c r="H416" i="20"/>
  <c r="K416" i="20" s="1"/>
  <c r="H352" i="20"/>
  <c r="K352" i="20" s="1"/>
  <c r="H288" i="20"/>
  <c r="K288" i="20" s="1"/>
  <c r="H224" i="20"/>
  <c r="K224" i="20" s="1"/>
  <c r="H160" i="20"/>
  <c r="K160" i="20" s="1"/>
  <c r="H96" i="20"/>
  <c r="K96" i="20" s="1"/>
  <c r="H32" i="20"/>
  <c r="K32" i="20" s="1"/>
  <c r="H687" i="20"/>
  <c r="K687" i="20" s="1"/>
  <c r="H623" i="20"/>
  <c r="K623" i="20" s="1"/>
  <c r="H559" i="20"/>
  <c r="K559" i="20" s="1"/>
  <c r="H495" i="20"/>
  <c r="K495" i="20" s="1"/>
  <c r="H431" i="20"/>
  <c r="K431" i="20" s="1"/>
  <c r="H367" i="20"/>
  <c r="K367" i="20" s="1"/>
  <c r="H303" i="20"/>
  <c r="K303" i="20" s="1"/>
  <c r="H239" i="20"/>
  <c r="K239" i="20" s="1"/>
  <c r="H175" i="20"/>
  <c r="K175" i="20" s="1"/>
  <c r="H111" i="20"/>
  <c r="K111" i="20" s="1"/>
  <c r="H47" i="20"/>
  <c r="K47" i="20" s="1"/>
  <c r="H686" i="20"/>
  <c r="K686" i="20" s="1"/>
  <c r="H622" i="20"/>
  <c r="K622" i="20" s="1"/>
  <c r="H558" i="20"/>
  <c r="K558" i="20" s="1"/>
  <c r="H494" i="20"/>
  <c r="K494" i="20" s="1"/>
  <c r="H430" i="20"/>
  <c r="K430" i="20" s="1"/>
  <c r="H366" i="20"/>
  <c r="K366" i="20" s="1"/>
  <c r="H302" i="20"/>
  <c r="K302" i="20" s="1"/>
  <c r="H238" i="20"/>
  <c r="K238" i="20" s="1"/>
  <c r="H174" i="20"/>
  <c r="K174" i="20" s="1"/>
  <c r="H110" i="20"/>
  <c r="K110" i="20" s="1"/>
  <c r="H46" i="20"/>
  <c r="K46" i="20" s="1"/>
  <c r="H594" i="20"/>
  <c r="K594" i="20" s="1"/>
  <c r="H338" i="20"/>
  <c r="K338" i="20" s="1"/>
  <c r="H701" i="20"/>
  <c r="K701" i="20" s="1"/>
  <c r="H637" i="20"/>
  <c r="K637" i="20" s="1"/>
  <c r="H573" i="20"/>
  <c r="K573" i="20" s="1"/>
  <c r="H509" i="20"/>
  <c r="K509" i="20" s="1"/>
  <c r="H445" i="20"/>
  <c r="K445" i="20" s="1"/>
  <c r="H381" i="20"/>
  <c r="K381" i="20" s="1"/>
  <c r="H317" i="20"/>
  <c r="K317" i="20" s="1"/>
  <c r="H253" i="20"/>
  <c r="K253" i="20" s="1"/>
  <c r="H189" i="20"/>
  <c r="K189" i="20" s="1"/>
  <c r="H125" i="20"/>
  <c r="K125" i="20" s="1"/>
  <c r="H61" i="20"/>
  <c r="K61" i="20" s="1"/>
  <c r="H610" i="20"/>
  <c r="K610" i="20" s="1"/>
  <c r="H668" i="20"/>
  <c r="K668" i="20" s="1"/>
  <c r="H604" i="20"/>
  <c r="K604" i="20" s="1"/>
  <c r="H540" i="20"/>
  <c r="K540" i="20" s="1"/>
  <c r="H476" i="20"/>
  <c r="K476" i="20" s="1"/>
  <c r="H412" i="20"/>
  <c r="K412" i="20" s="1"/>
  <c r="H348" i="20"/>
  <c r="K348" i="20" s="1"/>
  <c r="H284" i="20"/>
  <c r="K284" i="20" s="1"/>
  <c r="H220" i="20"/>
  <c r="K220" i="20" s="1"/>
  <c r="H156" i="20"/>
  <c r="K156" i="20" s="1"/>
  <c r="H92" i="20"/>
  <c r="K92" i="20" s="1"/>
  <c r="H28" i="20"/>
  <c r="K28" i="20" s="1"/>
  <c r="H699" i="20"/>
  <c r="K699" i="20" s="1"/>
  <c r="H635" i="20"/>
  <c r="K635" i="20" s="1"/>
  <c r="H571" i="20"/>
  <c r="K571" i="20" s="1"/>
  <c r="H507" i="20"/>
  <c r="K507" i="20" s="1"/>
  <c r="H443" i="20"/>
  <c r="K443" i="20" s="1"/>
  <c r="H379" i="20"/>
  <c r="K379" i="20" s="1"/>
  <c r="H315" i="20"/>
  <c r="K315" i="20" s="1"/>
  <c r="H251" i="20"/>
  <c r="K251" i="20" s="1"/>
  <c r="H187" i="20"/>
  <c r="K187" i="20" s="1"/>
  <c r="H123" i="20"/>
  <c r="K123" i="20" s="1"/>
  <c r="H59" i="20"/>
  <c r="K59" i="20" s="1"/>
  <c r="H642" i="20"/>
  <c r="K642" i="20" s="1"/>
  <c r="H666" i="20"/>
  <c r="K666" i="20" s="1"/>
  <c r="H602" i="20"/>
  <c r="K602" i="20" s="1"/>
  <c r="H538" i="20"/>
  <c r="K538" i="20" s="1"/>
  <c r="H474" i="20"/>
  <c r="K474" i="20" s="1"/>
  <c r="H410" i="20"/>
  <c r="K410" i="20" s="1"/>
  <c r="H346" i="20"/>
  <c r="K346" i="20" s="1"/>
  <c r="H282" i="20"/>
  <c r="K282" i="20" s="1"/>
  <c r="H218" i="20"/>
  <c r="K218" i="20" s="1"/>
  <c r="H154" i="20"/>
  <c r="K154" i="20" s="1"/>
  <c r="H90" i="20"/>
  <c r="K90" i="20" s="1"/>
  <c r="H26" i="20"/>
  <c r="K26" i="20" s="1"/>
  <c r="H697" i="20"/>
  <c r="K697" i="20" s="1"/>
  <c r="H633" i="20"/>
  <c r="K633" i="20" s="1"/>
  <c r="H569" i="20"/>
  <c r="K569" i="20" s="1"/>
  <c r="H505" i="20"/>
  <c r="K505" i="20" s="1"/>
  <c r="H441" i="20"/>
  <c r="K441" i="20" s="1"/>
  <c r="H377" i="20"/>
  <c r="K377" i="20" s="1"/>
  <c r="H313" i="20"/>
  <c r="K313" i="20" s="1"/>
  <c r="H249" i="20"/>
  <c r="K249" i="20" s="1"/>
  <c r="H185" i="20"/>
  <c r="K185" i="20" s="1"/>
  <c r="H121" i="20"/>
  <c r="K121" i="20" s="1"/>
  <c r="H57" i="20"/>
  <c r="K57" i="20" s="1"/>
  <c r="H82" i="20"/>
  <c r="K82" i="20" s="1"/>
  <c r="H648" i="20"/>
  <c r="K648" i="20" s="1"/>
  <c r="H584" i="20"/>
  <c r="K584" i="20" s="1"/>
  <c r="H520" i="20"/>
  <c r="K520" i="20" s="1"/>
  <c r="H456" i="20"/>
  <c r="K456" i="20" s="1"/>
  <c r="H392" i="20"/>
  <c r="K392" i="20" s="1"/>
  <c r="H328" i="20"/>
  <c r="K328" i="20" s="1"/>
  <c r="H264" i="20"/>
  <c r="K264" i="20" s="1"/>
  <c r="H200" i="20"/>
  <c r="K200" i="20" s="1"/>
  <c r="H136" i="20"/>
  <c r="K136" i="20" s="1"/>
  <c r="H72" i="20"/>
  <c r="K72" i="20" s="1"/>
  <c r="H8" i="20"/>
  <c r="K8" i="20" s="1"/>
  <c r="H679" i="20"/>
  <c r="K679" i="20" s="1"/>
  <c r="H615" i="20"/>
  <c r="K615" i="20" s="1"/>
  <c r="H551" i="20"/>
  <c r="K551" i="20" s="1"/>
  <c r="H487" i="20"/>
  <c r="K487" i="20" s="1"/>
  <c r="H423" i="20"/>
  <c r="K423" i="20" s="1"/>
  <c r="H359" i="20"/>
  <c r="K359" i="20" s="1"/>
  <c r="H295" i="20"/>
  <c r="K295" i="20" s="1"/>
  <c r="H231" i="20"/>
  <c r="K231" i="20" s="1"/>
  <c r="H167" i="20"/>
  <c r="K167" i="20" s="1"/>
  <c r="H103" i="20"/>
  <c r="K103" i="20" s="1"/>
  <c r="H39" i="20"/>
  <c r="K39" i="20" s="1"/>
  <c r="H194" i="20"/>
  <c r="K194" i="20" s="1"/>
  <c r="H646" i="20"/>
  <c r="K646" i="20" s="1"/>
  <c r="H582" i="20"/>
  <c r="K582" i="20" s="1"/>
  <c r="H518" i="20"/>
  <c r="K518" i="20" s="1"/>
  <c r="H454" i="20"/>
  <c r="K454" i="20" s="1"/>
  <c r="H390" i="20"/>
  <c r="K390" i="20" s="1"/>
  <c r="H326" i="20"/>
  <c r="K326" i="20" s="1"/>
  <c r="H262" i="20"/>
  <c r="K262" i="20" s="1"/>
  <c r="H198" i="20"/>
  <c r="K198" i="20" s="1"/>
  <c r="H134" i="20"/>
  <c r="K134" i="20" s="1"/>
  <c r="H70" i="20"/>
  <c r="K70" i="20" s="1"/>
  <c r="H6" i="20"/>
  <c r="K6" i="20" s="1"/>
  <c r="H434" i="20"/>
  <c r="K434" i="20" s="1"/>
  <c r="H258" i="20"/>
  <c r="K258" i="20" s="1"/>
  <c r="H661" i="20"/>
  <c r="K661" i="20" s="1"/>
  <c r="H597" i="20"/>
  <c r="K597" i="20" s="1"/>
  <c r="H533" i="20"/>
  <c r="K533" i="20" s="1"/>
  <c r="H469" i="20"/>
  <c r="K469" i="20" s="1"/>
  <c r="H405" i="20"/>
  <c r="K405" i="20" s="1"/>
  <c r="H341" i="20"/>
  <c r="K341" i="20" s="1"/>
  <c r="H277" i="20"/>
  <c r="K277" i="20" s="1"/>
  <c r="H213" i="20"/>
  <c r="K213" i="20" s="1"/>
  <c r="H149" i="20"/>
  <c r="K149" i="20" s="1"/>
  <c r="H85" i="20"/>
  <c r="K85" i="20" s="1"/>
  <c r="H5" i="20"/>
  <c r="K5" i="20" s="1"/>
  <c r="H242" i="20"/>
  <c r="K242" i="20" s="1"/>
  <c r="H644" i="20"/>
  <c r="K644" i="20" s="1"/>
  <c r="H564" i="20"/>
  <c r="K564" i="20" s="1"/>
  <c r="H452" i="20"/>
  <c r="K452" i="20" s="1"/>
  <c r="H372" i="20"/>
  <c r="K372" i="20" s="1"/>
  <c r="H276" i="20"/>
  <c r="K276" i="20" s="1"/>
  <c r="H596" i="20"/>
  <c r="K596" i="20" s="1"/>
  <c r="H228" i="20"/>
  <c r="K228" i="20" s="1"/>
  <c r="H37" i="20"/>
  <c r="K37" i="20" s="1"/>
  <c r="H548" i="20"/>
  <c r="K548" i="20" s="1"/>
  <c r="H212" i="20"/>
  <c r="K212" i="20" s="1"/>
  <c r="H532" i="20"/>
  <c r="K532" i="20" s="1"/>
  <c r="H196" i="20"/>
  <c r="K196" i="20" s="1"/>
  <c r="H180" i="20"/>
  <c r="K180" i="20" s="1"/>
  <c r="H164" i="20"/>
  <c r="K164" i="20" s="1"/>
  <c r="H468" i="20"/>
  <c r="K468" i="20" s="1"/>
  <c r="H132" i="20"/>
  <c r="K132" i="20" s="1"/>
  <c r="H116" i="20"/>
  <c r="K116" i="20" s="1"/>
  <c r="H84" i="20"/>
  <c r="K84" i="20" s="1"/>
  <c r="H68" i="20"/>
  <c r="K68" i="20" s="1"/>
  <c r="H388" i="20"/>
  <c r="K388" i="20" s="1"/>
  <c r="H52" i="20"/>
  <c r="K52" i="20" s="1"/>
  <c r="H356" i="20"/>
  <c r="K356" i="20" s="1"/>
  <c r="H36" i="20"/>
  <c r="K36" i="20" s="1"/>
  <c r="H324" i="20"/>
  <c r="K324" i="20" s="1"/>
  <c r="H20" i="20"/>
  <c r="K20" i="20" s="1"/>
  <c r="H4" i="20"/>
  <c r="K4" i="20" s="1"/>
  <c r="H530" i="20"/>
  <c r="K530" i="20" s="1"/>
  <c r="H260" i="20"/>
  <c r="K260" i="20" s="1"/>
  <c r="H226" i="20"/>
  <c r="K226" i="20" s="1"/>
  <c r="H691" i="20"/>
  <c r="K691" i="20" s="1"/>
  <c r="H675" i="20"/>
  <c r="K675" i="20" s="1"/>
  <c r="H659" i="20"/>
  <c r="K659" i="20" s="1"/>
  <c r="H627" i="20"/>
  <c r="K627" i="20" s="1"/>
  <c r="H611" i="20"/>
  <c r="K611" i="20" s="1"/>
  <c r="H148" i="20"/>
  <c r="K148" i="20" s="1"/>
  <c r="H579" i="20"/>
  <c r="K579" i="20" s="1"/>
  <c r="H547" i="20"/>
  <c r="K547" i="20" s="1"/>
  <c r="H100" i="20"/>
  <c r="K100" i="20" s="1"/>
  <c r="H499" i="20"/>
  <c r="K499" i="20" s="1"/>
  <c r="H467" i="20"/>
  <c r="K467" i="20" s="1"/>
  <c r="H451" i="20"/>
  <c r="K451" i="20" s="1"/>
  <c r="H419" i="20"/>
  <c r="K419" i="20" s="1"/>
  <c r="H387" i="20"/>
  <c r="K387" i="20" s="1"/>
  <c r="H355" i="20"/>
  <c r="K355" i="20" s="1"/>
  <c r="H339" i="20"/>
  <c r="K339" i="20" s="1"/>
  <c r="H402" i="20"/>
  <c r="K402" i="20" s="1"/>
  <c r="H323" i="20"/>
  <c r="K323" i="20" s="1"/>
  <c r="H291" i="20"/>
  <c r="K291" i="20" s="1"/>
  <c r="H275" i="20"/>
  <c r="K275" i="20" s="1"/>
  <c r="H259" i="20"/>
  <c r="K259" i="20" s="1"/>
  <c r="H643" i="20"/>
  <c r="K643" i="20" s="1"/>
  <c r="H243" i="20"/>
  <c r="K243" i="20" s="1"/>
  <c r="H227" i="20"/>
  <c r="K227" i="20" s="1"/>
  <c r="H595" i="20"/>
  <c r="K595" i="20" s="1"/>
  <c r="H211" i="20"/>
  <c r="K211" i="20" s="1"/>
  <c r="H563" i="20"/>
  <c r="K563" i="20" s="1"/>
  <c r="H195" i="20"/>
  <c r="K195" i="20" s="1"/>
  <c r="H531" i="20"/>
  <c r="K531" i="20" s="1"/>
  <c r="H515" i="20"/>
  <c r="K515" i="20" s="1"/>
  <c r="H179" i="20"/>
  <c r="K179" i="20" s="1"/>
  <c r="H483" i="20"/>
  <c r="K483" i="20" s="1"/>
  <c r="H163" i="20"/>
  <c r="K163" i="20" s="1"/>
  <c r="H147" i="20"/>
  <c r="K147" i="20" s="1"/>
  <c r="H435" i="20"/>
  <c r="K435" i="20" s="1"/>
  <c r="H131" i="20"/>
  <c r="K131" i="20" s="1"/>
  <c r="H403" i="20"/>
  <c r="K403" i="20" s="1"/>
  <c r="H115" i="20"/>
  <c r="K115" i="20" s="1"/>
  <c r="H371" i="20"/>
  <c r="K371" i="20" s="1"/>
  <c r="H99" i="20"/>
  <c r="K99" i="20" s="1"/>
  <c r="H83" i="20"/>
  <c r="K83" i="20" s="1"/>
  <c r="H67" i="20"/>
  <c r="K67" i="20" s="1"/>
  <c r="H307" i="20"/>
  <c r="K307" i="20" s="1"/>
  <c r="H51" i="20"/>
  <c r="K51" i="20" s="1"/>
  <c r="H35" i="20"/>
  <c r="K35" i="20" s="1"/>
  <c r="H19" i="20"/>
  <c r="K19" i="20" s="1"/>
  <c r="H3" i="20"/>
  <c r="K3" i="20" s="1"/>
  <c r="K2" i="20"/>
  <c r="K631" i="20"/>
  <c r="K695" i="20"/>
  <c r="K9" i="20"/>
  <c r="K11" i="20"/>
  <c r="K139" i="20"/>
  <c r="K674" i="20"/>
  <c r="K463" i="20"/>
  <c r="K304" i="20"/>
  <c r="K65" i="20"/>
  <c r="H7" i="28"/>
  <c r="H964" i="28"/>
  <c r="H940" i="28"/>
  <c r="H920" i="28"/>
  <c r="H895" i="28"/>
  <c r="H871" i="28"/>
  <c r="H847" i="28"/>
  <c r="H819" i="28"/>
  <c r="H799" i="28"/>
  <c r="H783" i="28"/>
  <c r="H767" i="28"/>
  <c r="H751" i="28"/>
  <c r="H731" i="28"/>
  <c r="H715" i="28"/>
  <c r="H699" i="28"/>
  <c r="H663" i="28"/>
  <c r="H647" i="28"/>
  <c r="H631" i="28"/>
  <c r="H615" i="28"/>
  <c r="H587" i="28"/>
  <c r="H571" i="28"/>
  <c r="H555" i="28"/>
  <c r="H535" i="28"/>
  <c r="H519" i="28"/>
  <c r="H487" i="28"/>
  <c r="H463" i="28"/>
  <c r="H435" i="28"/>
  <c r="H415" i="28"/>
  <c r="H399" i="28"/>
  <c r="H379" i="28"/>
  <c r="H363" i="28"/>
  <c r="H347" i="28"/>
  <c r="H327" i="28"/>
  <c r="H311" i="28"/>
  <c r="H295" i="28"/>
  <c r="H279" i="28"/>
  <c r="H259" i="28"/>
  <c r="H215" i="28"/>
  <c r="H199" i="28"/>
  <c r="H171" i="28"/>
  <c r="H155" i="28"/>
  <c r="H135" i="28"/>
  <c r="H115" i="28"/>
  <c r="H95" i="28"/>
  <c r="H67" i="28"/>
  <c r="H51" i="28"/>
  <c r="H27" i="28"/>
  <c r="H412" i="28"/>
  <c r="H324" i="28"/>
  <c r="H236" i="28"/>
  <c r="H152" i="28"/>
  <c r="H64" i="28"/>
  <c r="H963" i="28"/>
  <c r="H919" i="28"/>
  <c r="H894" i="28"/>
  <c r="H870" i="28"/>
  <c r="H846" i="28"/>
  <c r="H798" i="28"/>
  <c r="H766" i="28"/>
  <c r="H750" i="28"/>
  <c r="H730" i="28"/>
  <c r="H714" i="28"/>
  <c r="H698" i="28"/>
  <c r="H678" i="28"/>
  <c r="H662" i="28"/>
  <c r="H646" i="28"/>
  <c r="H630" i="28"/>
  <c r="H614" i="28"/>
  <c r="H586" i="28"/>
  <c r="H570" i="28"/>
  <c r="H554" i="28"/>
  <c r="H518" i="28"/>
  <c r="H502" i="28"/>
  <c r="H482" i="28"/>
  <c r="H434" i="28"/>
  <c r="H414" i="28"/>
  <c r="H398" i="28"/>
  <c r="H378" i="28"/>
  <c r="H362" i="28"/>
  <c r="H346" i="28"/>
  <c r="H326" i="28"/>
  <c r="H310" i="28"/>
  <c r="H294" i="28"/>
  <c r="H278" i="28"/>
  <c r="H258" i="28"/>
  <c r="H238" i="28"/>
  <c r="H214" i="28"/>
  <c r="H198" i="28"/>
  <c r="H170" i="28"/>
  <c r="H154" i="28"/>
  <c r="H134" i="28"/>
  <c r="H114" i="28"/>
  <c r="H94" i="28"/>
  <c r="H46" i="28"/>
  <c r="H26" i="28"/>
  <c r="H608" i="28"/>
  <c r="H532" i="28"/>
  <c r="H516" i="28"/>
  <c r="H460" i="28"/>
  <c r="H396" i="28"/>
  <c r="H344" i="28"/>
  <c r="H256" i="28"/>
  <c r="H188" i="28"/>
  <c r="H92" i="28"/>
  <c r="H40" i="28"/>
  <c r="H962" i="28"/>
  <c r="H938" i="28"/>
  <c r="H889" i="28"/>
  <c r="H869" i="28"/>
  <c r="H845" i="28"/>
  <c r="H817" i="28"/>
  <c r="H781" i="28"/>
  <c r="H749" i="28"/>
  <c r="H729" i="28"/>
  <c r="H713" i="28"/>
  <c r="H697" i="28"/>
  <c r="H661" i="28"/>
  <c r="H645" i="28"/>
  <c r="H629" i="28"/>
  <c r="H613" i="28"/>
  <c r="H585" i="28"/>
  <c r="H569" i="28"/>
  <c r="H553" i="28"/>
  <c r="H533" i="28"/>
  <c r="H517" i="28"/>
  <c r="H501" i="28"/>
  <c r="H481" i="28"/>
  <c r="H461" i="28"/>
  <c r="H433" i="28"/>
  <c r="H397" i="28"/>
  <c r="H377" i="28"/>
  <c r="H361" i="28"/>
  <c r="H345" i="28"/>
  <c r="H309" i="28"/>
  <c r="H293" i="28"/>
  <c r="H277" i="28"/>
  <c r="H213" i="28"/>
  <c r="H193" i="28"/>
  <c r="H169" i="28"/>
  <c r="H153" i="28"/>
  <c r="H133" i="28"/>
  <c r="H113" i="28"/>
  <c r="H93" i="28"/>
  <c r="H65" i="28"/>
  <c r="H41" i="28"/>
  <c r="H25" i="28"/>
  <c r="H628" i="28"/>
  <c r="H552" i="28"/>
  <c r="H432" i="28"/>
  <c r="H376" i="28"/>
  <c r="H276" i="28"/>
  <c r="H168" i="28"/>
  <c r="H112" i="28"/>
  <c r="H24" i="28"/>
  <c r="H961" i="28"/>
  <c r="H917" i="28"/>
  <c r="H888" i="28"/>
  <c r="H868" i="28"/>
  <c r="H844" i="28"/>
  <c r="H816" i="28"/>
  <c r="H796" i="28"/>
  <c r="H780" i="28"/>
  <c r="H764" i="28"/>
  <c r="H748" i="28"/>
  <c r="H728" i="28"/>
  <c r="H712" i="28"/>
  <c r="H696" i="28"/>
  <c r="H676" i="28"/>
  <c r="H660" i="28"/>
  <c r="H644" i="28"/>
  <c r="H956" i="28"/>
  <c r="H936" i="28"/>
  <c r="H916" i="28"/>
  <c r="H887" i="28"/>
  <c r="H867" i="28"/>
  <c r="H843" i="28"/>
  <c r="H815" i="28"/>
  <c r="H795" i="28"/>
  <c r="H779" i="28"/>
  <c r="H763" i="28"/>
  <c r="H743" i="28"/>
  <c r="H711" i="28"/>
  <c r="H691" i="28"/>
  <c r="H675" i="28"/>
  <c r="H659" i="28"/>
  <c r="H643" i="28"/>
  <c r="H627" i="28"/>
  <c r="H607" i="28"/>
  <c r="H583" i="28"/>
  <c r="H567" i="28"/>
  <c r="H547" i="28"/>
  <c r="H531" i="28"/>
  <c r="H515" i="28"/>
  <c r="H499" i="28"/>
  <c r="H479" i="28"/>
  <c r="H455" i="28"/>
  <c r="H431" i="28"/>
  <c r="H411" i="28"/>
  <c r="H395" i="28"/>
  <c r="H359" i="28"/>
  <c r="H343" i="28"/>
  <c r="H323" i="28"/>
  <c r="H307" i="28"/>
  <c r="H291" i="28"/>
  <c r="H275" i="28"/>
  <c r="H255" i="28"/>
  <c r="H235" i="28"/>
  <c r="H211" i="28"/>
  <c r="H187" i="28"/>
  <c r="H167" i="28"/>
  <c r="H151" i="28"/>
  <c r="H131" i="28"/>
  <c r="H87" i="28"/>
  <c r="H63" i="28"/>
  <c r="H39" i="28"/>
  <c r="H19" i="28"/>
  <c r="H732" i="28"/>
  <c r="H328" i="28"/>
  <c r="H955" i="28"/>
  <c r="H935" i="28"/>
  <c r="H915" i="28"/>
  <c r="H882" i="28"/>
  <c r="H866" i="28"/>
  <c r="H842" i="28"/>
  <c r="H814" i="28"/>
  <c r="H794" i="28"/>
  <c r="H778" i="28"/>
  <c r="H762" i="28"/>
  <c r="H742" i="28"/>
  <c r="H726" i="28"/>
  <c r="H710" i="28"/>
  <c r="H690" i="28"/>
  <c r="H674" i="28"/>
  <c r="H658" i="28"/>
  <c r="H642" i="28"/>
  <c r="H626" i="28"/>
  <c r="H606" i="28"/>
  <c r="H582" i="28"/>
  <c r="H566" i="28"/>
  <c r="H546" i="28"/>
  <c r="H530" i="28"/>
  <c r="H514" i="28"/>
  <c r="H498" i="28"/>
  <c r="H478" i="28"/>
  <c r="H454" i="28"/>
  <c r="H430" i="28"/>
  <c r="H410" i="28"/>
  <c r="H394" i="28"/>
  <c r="H374" i="28"/>
  <c r="H358" i="28"/>
  <c r="H342" i="28"/>
  <c r="H322" i="28"/>
  <c r="H306" i="28"/>
  <c r="H290" i="28"/>
  <c r="H274" i="28"/>
  <c r="H254" i="28"/>
  <c r="H230" i="28"/>
  <c r="H210" i="28"/>
  <c r="H186" i="28"/>
  <c r="H166" i="28"/>
  <c r="H150" i="28"/>
  <c r="H130" i="28"/>
  <c r="H110" i="28"/>
  <c r="H82" i="28"/>
  <c r="H62" i="28"/>
  <c r="H38" i="28"/>
  <c r="H18" i="28"/>
  <c r="H800" i="28"/>
  <c r="H400" i="28"/>
  <c r="H220" i="28"/>
  <c r="H28" i="28"/>
  <c r="H954" i="28"/>
  <c r="H934" i="28"/>
  <c r="H914" i="28"/>
  <c r="H881" i="28"/>
  <c r="H865" i="28"/>
  <c r="H837" i="28"/>
  <c r="H809" i="28"/>
  <c r="H793" i="28"/>
  <c r="H777" i="28"/>
  <c r="H761" i="28"/>
  <c r="H741" i="28"/>
  <c r="H725" i="28"/>
  <c r="H709" i="28"/>
  <c r="H673" i="28"/>
  <c r="H657" i="28"/>
  <c r="H641" i="28"/>
  <c r="H601" i="28"/>
  <c r="H581" i="28"/>
  <c r="H565" i="28"/>
  <c r="H545" i="28"/>
  <c r="H529" i="28"/>
  <c r="H513" i="28"/>
  <c r="H497" i="28"/>
  <c r="H453" i="28"/>
  <c r="H425" i="28"/>
  <c r="H409" i="28"/>
  <c r="H393" i="28"/>
  <c r="H373" i="28"/>
  <c r="H357" i="28"/>
  <c r="H341" i="28"/>
  <c r="H321" i="28"/>
  <c r="H305" i="28"/>
  <c r="H289" i="28"/>
  <c r="H273" i="28"/>
  <c r="H253" i="28"/>
  <c r="H229" i="28"/>
  <c r="H209" i="28"/>
  <c r="H185" i="28"/>
  <c r="H165" i="28"/>
  <c r="H129" i="28"/>
  <c r="H109" i="28"/>
  <c r="H81" i="28"/>
  <c r="H61" i="28"/>
  <c r="H37" i="28"/>
  <c r="H17" i="28"/>
  <c r="H820" i="28"/>
  <c r="H416" i="28"/>
  <c r="H260" i="28"/>
  <c r="H52" i="28"/>
  <c r="H953" i="28"/>
  <c r="H933" i="28"/>
  <c r="H913" i="28"/>
  <c r="H880" i="28"/>
  <c r="H864" i="28"/>
  <c r="H836" i="28"/>
  <c r="H808" i="28"/>
  <c r="H792" i="28"/>
  <c r="H776" i="28"/>
  <c r="H760" i="28"/>
  <c r="H740" i="28"/>
  <c r="H724" i="28"/>
  <c r="H708" i="28"/>
  <c r="H688" i="28"/>
  <c r="H672" i="28"/>
  <c r="H656" i="28"/>
  <c r="H640" i="28"/>
  <c r="H624" i="28"/>
  <c r="H600" i="28"/>
  <c r="H580" i="28"/>
  <c r="H564" i="28"/>
  <c r="H544" i="28"/>
  <c r="H528" i="28"/>
  <c r="H512" i="28"/>
  <c r="H496" i="28"/>
  <c r="H476" i="28"/>
  <c r="H452" i="28"/>
  <c r="H424" i="28"/>
  <c r="H408" i="28"/>
  <c r="H392" i="28"/>
  <c r="H372" i="28"/>
  <c r="H356" i="28"/>
  <c r="H340" i="28"/>
  <c r="H320" i="28"/>
  <c r="H304" i="28"/>
  <c r="H288" i="28"/>
  <c r="H272" i="28"/>
  <c r="H248" i="28"/>
  <c r="H228" i="28"/>
  <c r="H208" i="28"/>
  <c r="H184" i="28"/>
  <c r="H164" i="28"/>
  <c r="H148" i="28"/>
  <c r="H128" i="28"/>
  <c r="H108" i="28"/>
  <c r="H76" i="28"/>
  <c r="H60" i="28"/>
  <c r="H36" i="28"/>
  <c r="H16" i="28"/>
  <c r="H700" i="28"/>
  <c r="H156" i="28"/>
  <c r="H948" i="28"/>
  <c r="H932" i="28"/>
  <c r="H912" i="28"/>
  <c r="H879" i="28"/>
  <c r="H863" i="28"/>
  <c r="H831" i="28"/>
  <c r="H807" i="28"/>
  <c r="H775" i="28"/>
  <c r="H759" i="28"/>
  <c r="H723" i="28"/>
  <c r="H707" i="28"/>
  <c r="H687" i="28"/>
  <c r="H671" i="28"/>
  <c r="H655" i="28"/>
  <c r="H639" i="28"/>
  <c r="H623" i="28"/>
  <c r="H595" i="28"/>
  <c r="H579" i="28"/>
  <c r="H543" i="28"/>
  <c r="H527" i="28"/>
  <c r="H511" i="28"/>
  <c r="H495" i="28"/>
  <c r="H475" i="28"/>
  <c r="H451" i="28"/>
  <c r="H407" i="28"/>
  <c r="H391" i="28"/>
  <c r="H371" i="28"/>
  <c r="H355" i="28"/>
  <c r="H339" i="28"/>
  <c r="H319" i="28"/>
  <c r="H303" i="28"/>
  <c r="H287" i="28"/>
  <c r="H271" i="28"/>
  <c r="H247" i="28"/>
  <c r="H227" i="28"/>
  <c r="H207" i="28"/>
  <c r="H183" i="28"/>
  <c r="H163" i="28"/>
  <c r="H147" i="28"/>
  <c r="H107" i="28"/>
  <c r="H75" i="28"/>
  <c r="H35" i="28"/>
  <c r="H11" i="28"/>
  <c r="H716" i="28"/>
  <c r="H312" i="28"/>
  <c r="H68" i="28"/>
  <c r="H947" i="28"/>
  <c r="H911" i="28"/>
  <c r="H878" i="28"/>
  <c r="H862" i="28"/>
  <c r="H830" i="28"/>
  <c r="H806" i="28"/>
  <c r="H790" i="28"/>
  <c r="H774" i="28"/>
  <c r="H758" i="28"/>
  <c r="H738" i="28"/>
  <c r="H722" i="28"/>
  <c r="H706" i="28"/>
  <c r="H686" i="28"/>
  <c r="H670" i="28"/>
  <c r="H654" i="28"/>
  <c r="H622" i="28"/>
  <c r="H594" i="28"/>
  <c r="H578" i="28"/>
  <c r="H562" i="28"/>
  <c r="H542" i="28"/>
  <c r="H526" i="28"/>
  <c r="H510" i="28"/>
  <c r="H494" i="28"/>
  <c r="H450" i="28"/>
  <c r="H422" i="28"/>
  <c r="H406" i="28"/>
  <c r="H386" i="28"/>
  <c r="H370" i="28"/>
  <c r="H338" i="28"/>
  <c r="H318" i="28"/>
  <c r="H302" i="28"/>
  <c r="H270" i="28"/>
  <c r="H246" i="28"/>
  <c r="H226" i="28"/>
  <c r="H206" i="28"/>
  <c r="H178" i="28"/>
  <c r="H146" i="28"/>
  <c r="H126" i="28"/>
  <c r="H106" i="28"/>
  <c r="H74" i="28"/>
  <c r="H58" i="28"/>
  <c r="H34" i="28"/>
  <c r="H10" i="28"/>
  <c r="H664" i="28"/>
  <c r="H200" i="28"/>
  <c r="H930" i="28"/>
  <c r="H910" i="28"/>
  <c r="H877" i="28"/>
  <c r="H857" i="28"/>
  <c r="H829" i="28"/>
  <c r="H805" i="28"/>
  <c r="H789" i="28"/>
  <c r="H757" i="28"/>
  <c r="H737" i="28"/>
  <c r="H721" i="28"/>
  <c r="H685" i="28"/>
  <c r="H669" i="28"/>
  <c r="H653" i="28"/>
  <c r="H637" i="28"/>
  <c r="H621" i="28"/>
  <c r="H577" i="28"/>
  <c r="H493" i="28"/>
  <c r="H473" i="28"/>
  <c r="H445" i="28"/>
  <c r="H421" i="28"/>
  <c r="H405" i="28"/>
  <c r="H385" i="28"/>
  <c r="H369" i="28"/>
  <c r="H353" i="28"/>
  <c r="H337" i="28"/>
  <c r="H301" i="28"/>
  <c r="H285" i="28"/>
  <c r="H265" i="28"/>
  <c r="H225" i="28"/>
  <c r="H205" i="28"/>
  <c r="H177" i="28"/>
  <c r="H161" i="28"/>
  <c r="H145" i="28"/>
  <c r="H121" i="28"/>
  <c r="H57" i="28"/>
  <c r="H33" i="28"/>
  <c r="H9" i="28"/>
  <c r="H616" i="28"/>
  <c r="H136" i="28"/>
  <c r="H945" i="28"/>
  <c r="H929" i="28"/>
  <c r="H905" i="28"/>
  <c r="H876" i="28"/>
  <c r="H856" i="28"/>
  <c r="H828" i="28"/>
  <c r="H788" i="28"/>
  <c r="H772" i="28"/>
  <c r="H736" i="28"/>
  <c r="H720" i="28"/>
  <c r="H704" i="28"/>
  <c r="H636" i="28"/>
  <c r="H620" i="28"/>
  <c r="H592" i="28"/>
  <c r="H576" i="28"/>
  <c r="H560" i="28"/>
  <c r="H540" i="28"/>
  <c r="H524" i="28"/>
  <c r="H508" i="28"/>
  <c r="H492" i="28"/>
  <c r="H472" i="28"/>
  <c r="H444" i="28"/>
  <c r="H420" i="28"/>
  <c r="H404" i="28"/>
  <c r="H352" i="28"/>
  <c r="H332" i="28"/>
  <c r="H316" i="28"/>
  <c r="H300" i="28"/>
  <c r="H284" i="28"/>
  <c r="H264" i="28"/>
  <c r="H244" i="28"/>
  <c r="H224" i="28"/>
  <c r="H176" i="28"/>
  <c r="H160" i="28"/>
  <c r="H144" i="28"/>
  <c r="H120" i="28"/>
  <c r="H104" i="28"/>
  <c r="H72" i="28"/>
  <c r="H56" i="28"/>
  <c r="H32" i="28"/>
  <c r="H8" i="28"/>
  <c r="H31" i="28"/>
  <c r="H632" i="28"/>
  <c r="H944" i="28"/>
  <c r="H928" i="28"/>
  <c r="H904" i="28"/>
  <c r="H875" i="28"/>
  <c r="H855" i="28"/>
  <c r="H827" i="28"/>
  <c r="H803" i="28"/>
  <c r="H787" i="28"/>
  <c r="H771" i="28"/>
  <c r="H755" i="28"/>
  <c r="H735" i="28"/>
  <c r="H719" i="28"/>
  <c r="H703" i="28"/>
  <c r="H683" i="28"/>
  <c r="H667" i="28"/>
  <c r="H651" i="28"/>
  <c r="H635" i="28"/>
  <c r="H619" i="28"/>
  <c r="H591" i="28"/>
  <c r="H575" i="28"/>
  <c r="H559" i="28"/>
  <c r="H539" i="28"/>
  <c r="H523" i="28"/>
  <c r="H507" i="28"/>
  <c r="H491" i="28"/>
  <c r="H471" i="28"/>
  <c r="H439" i="28"/>
  <c r="H419" i="28"/>
  <c r="H403" i="28"/>
  <c r="H383" i="28"/>
  <c r="H367" i="28"/>
  <c r="H351" i="28"/>
  <c r="H331" i="28"/>
  <c r="H315" i="28"/>
  <c r="H299" i="28"/>
  <c r="H283" i="28"/>
  <c r="H243" i="28"/>
  <c r="H223" i="28"/>
  <c r="H203" i="28"/>
  <c r="H175" i="28"/>
  <c r="H159" i="28"/>
  <c r="H143" i="28"/>
  <c r="H103" i="28"/>
  <c r="H71" i="28"/>
  <c r="H55" i="28"/>
  <c r="H752" i="28"/>
  <c r="H296" i="28"/>
  <c r="H943" i="28"/>
  <c r="H927" i="28"/>
  <c r="H903" i="28"/>
  <c r="H874" i="28"/>
  <c r="H854" i="28"/>
  <c r="H826" i="28"/>
  <c r="H802" i="28"/>
  <c r="H786" i="28"/>
  <c r="H770" i="28"/>
  <c r="H754" i="28"/>
  <c r="H718" i="28"/>
  <c r="H702" i="28"/>
  <c r="H682" i="28"/>
  <c r="H666" i="28"/>
  <c r="H650" i="28"/>
  <c r="H634" i="28"/>
  <c r="H618" i="28"/>
  <c r="H590" i="28"/>
  <c r="H574" i="28"/>
  <c r="H558" i="28"/>
  <c r="H538" i="28"/>
  <c r="H522" i="28"/>
  <c r="H506" i="28"/>
  <c r="H490" i="28"/>
  <c r="H470" i="28"/>
  <c r="H438" i="28"/>
  <c r="H402" i="28"/>
  <c r="H382" i="28"/>
  <c r="H366" i="28"/>
  <c r="H350" i="28"/>
  <c r="H330" i="28"/>
  <c r="H314" i="28"/>
  <c r="H298" i="28"/>
  <c r="H282" i="28"/>
  <c r="H262" i="28"/>
  <c r="H242" i="28"/>
  <c r="H222" i="28"/>
  <c r="H202" i="28"/>
  <c r="H174" i="28"/>
  <c r="H142" i="28"/>
  <c r="H118" i="28"/>
  <c r="H102" i="28"/>
  <c r="H70" i="28"/>
  <c r="H54" i="28"/>
  <c r="H30" i="28"/>
  <c r="H921" i="28"/>
  <c r="H784" i="28"/>
  <c r="H648" i="28"/>
  <c r="H572" i="28"/>
  <c r="H536" i="28"/>
  <c r="H504" i="28"/>
  <c r="H464" i="28"/>
  <c r="H380" i="28"/>
  <c r="H280" i="28"/>
  <c r="H942" i="28"/>
  <c r="H926" i="28"/>
  <c r="H898" i="28"/>
  <c r="H853" i="28"/>
  <c r="H821" i="28"/>
  <c r="H801" i="28"/>
  <c r="H785" i="28"/>
  <c r="H769" i="28"/>
  <c r="H753" i="28"/>
  <c r="H733" i="28"/>
  <c r="H701" i="28"/>
  <c r="H681" i="28"/>
  <c r="H665" i="28"/>
  <c r="H649" i="28"/>
  <c r="H633" i="28"/>
  <c r="H617" i="28"/>
  <c r="H589" i="28"/>
  <c r="H573" i="28"/>
  <c r="H557" i="28"/>
  <c r="H537" i="28"/>
  <c r="H521" i="28"/>
  <c r="H505" i="28"/>
  <c r="H489" i="28"/>
  <c r="H465" i="28"/>
  <c r="H437" i="28"/>
  <c r="H417" i="28"/>
  <c r="H381" i="28"/>
  <c r="H365" i="28"/>
  <c r="H349" i="28"/>
  <c r="H329" i="28"/>
  <c r="H313" i="28"/>
  <c r="H297" i="28"/>
  <c r="H241" i="28"/>
  <c r="H221" i="28"/>
  <c r="H201" i="28"/>
  <c r="H173" i="28"/>
  <c r="H157" i="28"/>
  <c r="H141" i="28"/>
  <c r="H117" i="28"/>
  <c r="H101" i="28"/>
  <c r="H53" i="28"/>
  <c r="H29" i="28"/>
  <c r="H896" i="28"/>
  <c r="H872" i="28"/>
  <c r="H852" i="28"/>
  <c r="H768" i="28"/>
  <c r="H680" i="28"/>
  <c r="H588" i="28"/>
  <c r="H556" i="28"/>
  <c r="H520" i="28"/>
  <c r="H488" i="28"/>
  <c r="H436" i="28"/>
  <c r="H364" i="28"/>
  <c r="H240" i="28"/>
  <c r="H100" i="28"/>
  <c r="J4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deleted="1" refreshOnLoad="1" saveData="1">
    <webPr sourceData="1" parsePre="1" consecutive="1" xl2000="1" htmlTables="1"/>
  </connection>
  <connection id="2" xr16:uid="{00000000-0015-0000-FFFF-FFFF01000000}" name="Connection1" type="4" refreshedVersion="8" background="1" refreshOnLoad="1" saveData="1">
    <webPr sourceData="1" parsePre="1" consecutive="1" xl2000="1" url="http://www.tim-kabel.hr/content/view/482/145/lang,hrvatski" htmlTables="1"/>
  </connection>
  <connection id="3" xr16:uid="{00000000-0015-0000-FFFF-FFFF02000000}" name="Connection2" type="4" refreshedVersion="8" background="1" refreshOnLoad="1" saveData="1">
    <webPr sourceData="1" parsePre="1" consecutive="1" xl2000="1" url="http://www.tim-kabel.hr/content/view/483/145/lang,hrvatski" htmlTables="1"/>
  </connection>
</connections>
</file>

<file path=xl/sharedStrings.xml><?xml version="1.0" encoding="utf-8"?>
<sst xmlns="http://schemas.openxmlformats.org/spreadsheetml/2006/main" count="9318" uniqueCount="3097">
  <si>
    <t>H05RR-F  2x1</t>
  </si>
  <si>
    <t>H05RR-F  2x1,5</t>
  </si>
  <si>
    <t>H05RR-F  2x2,5</t>
  </si>
  <si>
    <t>H05RR-F  3x1,5</t>
  </si>
  <si>
    <t>H05RR-F  3x2,5</t>
  </si>
  <si>
    <t>H05RR-F  4x1,5</t>
  </si>
  <si>
    <t>H05RR-F  4x2,5</t>
  </si>
  <si>
    <t>H05RR-F  5x1,5</t>
  </si>
  <si>
    <t>H05RR-F  5x2,5</t>
  </si>
  <si>
    <t>H07RN-F  2x2,5</t>
  </si>
  <si>
    <t>H07RN-F  3x4</t>
  </si>
  <si>
    <t>H07RN-F  3x6</t>
  </si>
  <si>
    <t>H07RN-F  3x10</t>
  </si>
  <si>
    <t>H07RN-F  4x4</t>
  </si>
  <si>
    <t>H07RN-F  4x6</t>
  </si>
  <si>
    <t>H07RN-F  4x10</t>
  </si>
  <si>
    <t>H07RN-F  4x16</t>
  </si>
  <si>
    <t>H07RN-F  4x25</t>
  </si>
  <si>
    <t>H07RN-F  4x35</t>
  </si>
  <si>
    <t>H07RN-F  4x50</t>
  </si>
  <si>
    <t>H07RN-F  4x70</t>
  </si>
  <si>
    <t>H07RN-F  4x95</t>
  </si>
  <si>
    <t>H07RN-F  5x4</t>
  </si>
  <si>
    <t>H07RN-F  5x6</t>
  </si>
  <si>
    <t>H07RN-F  5x10</t>
  </si>
  <si>
    <t>H07RN-F  5x16</t>
  </si>
  <si>
    <t>H07RN-F  5x25</t>
  </si>
  <si>
    <t>H07RN-F  5x35</t>
  </si>
  <si>
    <t>H07RN-F  7x1,5</t>
  </si>
  <si>
    <t>H07RN-F  12x1,5</t>
  </si>
  <si>
    <t>H07RN-F  19x1,5</t>
  </si>
  <si>
    <t>H07RN-F  24x1,5</t>
  </si>
  <si>
    <t>H07RN-F  7x2,5</t>
  </si>
  <si>
    <t>H07RN-F  12x2,5</t>
  </si>
  <si>
    <t>H07RN-F  19x2,5</t>
  </si>
  <si>
    <t>H07RN-F  24x2,5</t>
  </si>
  <si>
    <t>H01N2-D  16</t>
  </si>
  <si>
    <t>H01N2-D  25</t>
  </si>
  <si>
    <t>H01N2-D  35</t>
  </si>
  <si>
    <t>H01N2-D  50</t>
  </si>
  <si>
    <t>H01N2-D  70</t>
  </si>
  <si>
    <t>H01N2-D  95</t>
  </si>
  <si>
    <t>NSSHöu-J  3x1,5</t>
  </si>
  <si>
    <t>NSSHöu-J  3x2,5</t>
  </si>
  <si>
    <t>NSSHöu-J  4x1,5</t>
  </si>
  <si>
    <t>NSSHöu-J  4x2,5</t>
  </si>
  <si>
    <t>NSSHöu-J  4x4</t>
  </si>
  <si>
    <t>NSSHöu-J  4x6</t>
  </si>
  <si>
    <t>NSSHöu-J  4x10</t>
  </si>
  <si>
    <t>NSSHöu-J  4x16</t>
  </si>
  <si>
    <t>NSSHöu-J  4x25</t>
  </si>
  <si>
    <t>NSSHöu-J  4x35</t>
  </si>
  <si>
    <t>NSSHöu-J  4x50</t>
  </si>
  <si>
    <t>NSSHöu-J  5x1,5</t>
  </si>
  <si>
    <t>NSSHöu-J  5x2,5</t>
  </si>
  <si>
    <t>NSSHöu-J  5x4</t>
  </si>
  <si>
    <t>NSSHöu-J  5x6</t>
  </si>
  <si>
    <t>NSSHöu-J  5x10</t>
  </si>
  <si>
    <t>SiF  0,5</t>
  </si>
  <si>
    <t>SiF  10</t>
  </si>
  <si>
    <t>SiF  16</t>
  </si>
  <si>
    <t>SiF  25</t>
  </si>
  <si>
    <t>SiF  35</t>
  </si>
  <si>
    <t>SiHF  2x0,75</t>
  </si>
  <si>
    <t>SiHF  2x1,5</t>
  </si>
  <si>
    <t>SiHF  3x0,75</t>
  </si>
  <si>
    <t>SiHF  3x1</t>
  </si>
  <si>
    <t>SiHF  3x1,5</t>
  </si>
  <si>
    <t>SiHF  3x2,5</t>
  </si>
  <si>
    <t>SiHF  4x1,5</t>
  </si>
  <si>
    <t>SiHF  4x2,5</t>
  </si>
  <si>
    <t>SiHF  5x1,5</t>
  </si>
  <si>
    <t>SiHF  5x2,5</t>
  </si>
  <si>
    <t>SiHF  7x1,5</t>
  </si>
  <si>
    <t>NYCY  2x1,5/1,5</t>
  </si>
  <si>
    <t>NYCY  2x2,5/2,5</t>
  </si>
  <si>
    <t>NYCY  2x4/4</t>
  </si>
  <si>
    <t>NYCY  2x6/6</t>
  </si>
  <si>
    <t>NYCY  3x1,5/1,5</t>
  </si>
  <si>
    <t>NYCY  3x2,5/2,5</t>
  </si>
  <si>
    <t>NYCY  3x4/4</t>
  </si>
  <si>
    <t>NYCY  3x6/6</t>
  </si>
  <si>
    <t>NYCY  4x1,5/1,5</t>
  </si>
  <si>
    <t>NYCY  4x2,5/2,5</t>
  </si>
  <si>
    <t>NYCY  4x4/4</t>
  </si>
  <si>
    <t>NYCY  4x6/6</t>
  </si>
  <si>
    <t>NYCY  4x10/10</t>
  </si>
  <si>
    <t>NYCY  4x16/16</t>
  </si>
  <si>
    <t>NYCY  5x1,5/1,5</t>
  </si>
  <si>
    <t>NYCY  5x2,5/2,5</t>
  </si>
  <si>
    <t>NYCY  5x4/4</t>
  </si>
  <si>
    <t>NYCY  5x6/6</t>
  </si>
  <si>
    <t>NYCY  7x1,5/2,5</t>
  </si>
  <si>
    <t>NYCY  12x1,5/2,5</t>
  </si>
  <si>
    <t>NYCY  19x1,5/4</t>
  </si>
  <si>
    <t>NYCY  24x1,5/6</t>
  </si>
  <si>
    <t>NYCY  7x2,5/2,5</t>
  </si>
  <si>
    <t>NYCY  10x2,5/4</t>
  </si>
  <si>
    <t>NYCY  12x2,5/4</t>
  </si>
  <si>
    <t>NYCY  16x2,5/6</t>
  </si>
  <si>
    <t>NYCY  19x2,5/6</t>
  </si>
  <si>
    <t>YYSch  2x0,6</t>
  </si>
  <si>
    <t>YYSch  3x0,6</t>
  </si>
  <si>
    <t>YYSch  4x0,6</t>
  </si>
  <si>
    <t>YYSch  5x0,6</t>
  </si>
  <si>
    <t>YYSch  6x0,6</t>
  </si>
  <si>
    <t>YYSch  10x0,6</t>
  </si>
  <si>
    <t>J-Y(ST)Y  10x2x0,6</t>
  </si>
  <si>
    <t>J-Y(ST)Y  20x2x0,6</t>
  </si>
  <si>
    <t>J-Y(ST)Y  30x2x0,6</t>
  </si>
  <si>
    <t>J-Y(ST)Y  50x2x0,6</t>
  </si>
  <si>
    <t>J-Y(ST)Y  100x2x0,6</t>
  </si>
  <si>
    <t>J-Y(ST)Y  5x2x0,8</t>
  </si>
  <si>
    <t>J-Y(ST)Y  10x2x0,8</t>
  </si>
  <si>
    <t>J-Y(ST)Y  20x2x0,8</t>
  </si>
  <si>
    <t>J-Y(ST)Y  30x2x0,8</t>
  </si>
  <si>
    <t>TK-59  5x4x0,6</t>
  </si>
  <si>
    <t>TK-59  10x4x0,6</t>
  </si>
  <si>
    <t>TK-59  15x4x0,6</t>
  </si>
  <si>
    <t>TK-59  25x4x0,6</t>
  </si>
  <si>
    <t>TK-59  50x4x0,6</t>
  </si>
  <si>
    <t>TK-59  100x4x0,6</t>
  </si>
  <si>
    <t>TK-59  5x4x0,8</t>
  </si>
  <si>
    <t>JB-Y(St)Y  4x2x0,8</t>
  </si>
  <si>
    <t>Kabel za zvučnike  2x0,75  crv/crn</t>
  </si>
  <si>
    <t>Kabel za zvučnike  2x1  crv/crn</t>
  </si>
  <si>
    <t>Kabel za zvučnike  2x1,5  crv/crn</t>
  </si>
  <si>
    <t>Kabel za zvučnike  2x2,5  crv/crn</t>
  </si>
  <si>
    <t>LiYCY  2x0,25</t>
  </si>
  <si>
    <t>LiYCY  3x0,25</t>
  </si>
  <si>
    <t>LiYCY  4x0,25</t>
  </si>
  <si>
    <t>LiYCY  5x0,25</t>
  </si>
  <si>
    <t>LiYCY  6x0,25</t>
  </si>
  <si>
    <t>LiYCY  7x0,25</t>
  </si>
  <si>
    <t>LiYCY  8x0,25</t>
  </si>
  <si>
    <t>LiYCY  10x0,25</t>
  </si>
  <si>
    <t>LiYCY  2x0,34</t>
  </si>
  <si>
    <t>LiYCY  3x0,34</t>
  </si>
  <si>
    <t>LiYCY  4x0,34</t>
  </si>
  <si>
    <t>LiYCY  5x0,34</t>
  </si>
  <si>
    <t>LiYCY  7x0,34</t>
  </si>
  <si>
    <t>LiYCY  8x0,34</t>
  </si>
  <si>
    <t>LiYCY  10x0,34</t>
  </si>
  <si>
    <t>LiYCY  10x0,5</t>
  </si>
  <si>
    <t>LiYCY  8x0,75</t>
  </si>
  <si>
    <t>LiYCY  8x1</t>
  </si>
  <si>
    <t>LiYCY  2x2x0,5</t>
  </si>
  <si>
    <t>LiYCY  3x2x0,5</t>
  </si>
  <si>
    <t>LiYCY  4x2x0,5</t>
  </si>
  <si>
    <t>LiYCY  6x2x0,5</t>
  </si>
  <si>
    <t>LiYCY  8x2x0,5</t>
  </si>
  <si>
    <t>LiYCY  12x2x0,5</t>
  </si>
  <si>
    <t>LiYCY  2x2x0,75</t>
  </si>
  <si>
    <t>LiYCY  3x2x0,75</t>
  </si>
  <si>
    <t>LiYCY  4x2x0,75</t>
  </si>
  <si>
    <t>LiYCY  6x2x0,75</t>
  </si>
  <si>
    <t>Cat.5e  U/UTP  flex  AWG26</t>
  </si>
  <si>
    <t>Cat.5e  F/UTP  flex  AWG26</t>
  </si>
  <si>
    <t>RG 6</t>
  </si>
  <si>
    <t>Fe/Zn  20x3</t>
  </si>
  <si>
    <t>Fe/Zn  25x3</t>
  </si>
  <si>
    <t>Fe/Zn  25x4</t>
  </si>
  <si>
    <t>Fe/Zn  30x4</t>
  </si>
  <si>
    <t>Fe/Zn  40x4</t>
  </si>
  <si>
    <t>SiF  0,75</t>
  </si>
  <si>
    <t xml:space="preserve">SiF  1 </t>
  </si>
  <si>
    <t xml:space="preserve">SiF  1,5 </t>
  </si>
  <si>
    <t xml:space="preserve">SiF  2,5 </t>
  </si>
  <si>
    <t xml:space="preserve">SiF  4 </t>
  </si>
  <si>
    <t xml:space="preserve">SiF  6 </t>
  </si>
  <si>
    <t>H07RN-F  4x2,5</t>
  </si>
  <si>
    <t>J-Y(ST)Y  1x2x0,6</t>
  </si>
  <si>
    <t>J-Y(ST)Y  2x2x0,6</t>
  </si>
  <si>
    <t>J-Y(ST)Y  1x2x0,8</t>
  </si>
  <si>
    <t>J-Y(ST)Y  3x2x0,6</t>
  </si>
  <si>
    <t>J-Y(ST)Y  4x2x0,6</t>
  </si>
  <si>
    <t>J-Y(ST)Y  5x2x0,6</t>
  </si>
  <si>
    <t>J-Y(ST)Y  6x2x0,6</t>
  </si>
  <si>
    <t>J-Y(ST)Y  2x2x0,8</t>
  </si>
  <si>
    <t>J-Y(ST)Y  3x2x0,8</t>
  </si>
  <si>
    <t>J-Y(ST)Y  4x2x0,8</t>
  </si>
  <si>
    <t>J-Y(ST)Y  6x2x0,8</t>
  </si>
  <si>
    <t>JB-Y(St)Y  1x2x0,8</t>
  </si>
  <si>
    <t>JB-Y(St)Y  2x2x0,8</t>
  </si>
  <si>
    <t>LiYCY  2x0,5</t>
  </si>
  <si>
    <t>LiYCY  3x0,5</t>
  </si>
  <si>
    <t>LiYCY  4x0,5</t>
  </si>
  <si>
    <t>LiYCY  5x0,5</t>
  </si>
  <si>
    <t>LiYCY  7x0,5</t>
  </si>
  <si>
    <t>LiYCY  2x0,75</t>
  </si>
  <si>
    <t>LiYCY  3x0,75</t>
  </si>
  <si>
    <t>LiYCY  4x0,75</t>
  </si>
  <si>
    <t>LiYCY  5x0,75</t>
  </si>
  <si>
    <t>LiYCY  7x0,75</t>
  </si>
  <si>
    <t>LiYCY  10x0,75</t>
  </si>
  <si>
    <t>LiYCY  12x0,75</t>
  </si>
  <si>
    <t>LiYCY  2x1</t>
  </si>
  <si>
    <t>LiYCY  3x1</t>
  </si>
  <si>
    <t>LiYCY  4x1</t>
  </si>
  <si>
    <t>LiYCY  5x1</t>
  </si>
  <si>
    <t>LiYCY  2x1,5</t>
  </si>
  <si>
    <t>LiYCY  3x1,5</t>
  </si>
  <si>
    <t>LiYCY  4x1,5</t>
  </si>
  <si>
    <t>LiYCY  5x1,5</t>
  </si>
  <si>
    <t>NYCY  16x1,5/4</t>
  </si>
  <si>
    <t>JE-H(St)H  2x2x0,8 E30-E90</t>
  </si>
  <si>
    <t>NYCY  21x2,5/6</t>
  </si>
  <si>
    <t>NYCY  30x1,5/6</t>
  </si>
  <si>
    <t>NYCY  24x2,5/10</t>
  </si>
  <si>
    <t>LiYCY  12x0,5</t>
  </si>
  <si>
    <t>Kabel za zvučnike  2x4  crv/crn</t>
  </si>
  <si>
    <t>Kabel za zvučnike  2x0,5  crv/crn</t>
  </si>
  <si>
    <t>LiYCY  5x2x0,75</t>
  </si>
  <si>
    <t>LiYCY  6x0,34</t>
  </si>
  <si>
    <t xml:space="preserve">H07RN-F  2x1,5  </t>
  </si>
  <si>
    <t xml:space="preserve">H07RN-F  3x1,5 </t>
  </si>
  <si>
    <t xml:space="preserve">H07RN-F  3x2,5   </t>
  </si>
  <si>
    <t xml:space="preserve">H07RN-F  4x1,5  </t>
  </si>
  <si>
    <t xml:space="preserve">H07RN-F  5x1,5  </t>
  </si>
  <si>
    <t xml:space="preserve">H07RN-F  5x2,5   </t>
  </si>
  <si>
    <t>H05RNH2-F  2x2,5</t>
  </si>
  <si>
    <t>Profibus PB 1x2x0,64</t>
  </si>
  <si>
    <t>Profibus EIB 2x2x0,8</t>
  </si>
  <si>
    <t>TK-59  1x4x0,6</t>
  </si>
  <si>
    <t>TK-59  3x4x0,6</t>
  </si>
  <si>
    <t>TK-59  3x4x0,8</t>
  </si>
  <si>
    <t>A-DQ(ZN)2Y  3x4E9/125  - 12 niti</t>
  </si>
  <si>
    <t>A-DQ(ZN)2Y  4x6E9/125  - 24 niti</t>
  </si>
  <si>
    <t>A-DQ(ZN)2Y  4x12E9/125  - 48 niti</t>
  </si>
  <si>
    <t>A-DQ(ZN)2Y  8x12E9/125  - 96 niti</t>
  </si>
  <si>
    <t>PVC-om izolirani instalacijski kabeli i vodiči</t>
  </si>
  <si>
    <t>P</t>
  </si>
  <si>
    <t>▼</t>
  </si>
  <si>
    <t>P/M</t>
  </si>
  <si>
    <t>P/F</t>
  </si>
  <si>
    <t>P/L</t>
  </si>
  <si>
    <t>PP/L</t>
  </si>
  <si>
    <t>PP/J</t>
  </si>
  <si>
    <t>PP/R</t>
  </si>
  <si>
    <t>Gumom izolirani kabeli</t>
  </si>
  <si>
    <t>H05RR-F</t>
  </si>
  <si>
    <t>H07RN-F</t>
  </si>
  <si>
    <t>NSSHöu</t>
  </si>
  <si>
    <t>H01N2-D</t>
  </si>
  <si>
    <t>Energetski kabeli 1 kV</t>
  </si>
  <si>
    <t>NYCY</t>
  </si>
  <si>
    <t>PP40</t>
  </si>
  <si>
    <t>PP00-A</t>
  </si>
  <si>
    <t>Signalni kabeli</t>
  </si>
  <si>
    <t>YSLY</t>
  </si>
  <si>
    <t>YSLCY</t>
  </si>
  <si>
    <t>Silikonom i PUR-om izolirani kabeli i vodiči</t>
  </si>
  <si>
    <t>SiF</t>
  </si>
  <si>
    <t>SiHF</t>
  </si>
  <si>
    <t>H07BQ-F</t>
  </si>
  <si>
    <t>Neizolirana užad i traka</t>
  </si>
  <si>
    <t>Bakreno uže</t>
  </si>
  <si>
    <t>Fe/Zn traka</t>
  </si>
  <si>
    <t>Kabeli bez halogena</t>
  </si>
  <si>
    <t>N2XH</t>
  </si>
  <si>
    <t>JE-H(St)H  E30-E90</t>
  </si>
  <si>
    <t>Telekomunikacijski kabeli</t>
  </si>
  <si>
    <t>J-Y(St)Y</t>
  </si>
  <si>
    <t>JB-Y(St)Y</t>
  </si>
  <si>
    <t>TK 59</t>
  </si>
  <si>
    <t>Kabeli za elektroniku</t>
  </si>
  <si>
    <t>LiYCY</t>
  </si>
  <si>
    <t>Kabel za zvučnike</t>
  </si>
  <si>
    <t>LAN kabeli</t>
  </si>
  <si>
    <t>Koaksijalni kabeli</t>
  </si>
  <si>
    <t>Kabel za alarme</t>
  </si>
  <si>
    <t>Svjetlovodni kabeli</t>
  </si>
  <si>
    <t>H07V2-K</t>
  </si>
  <si>
    <t>P/FT</t>
  </si>
  <si>
    <t>H05RNH2-F</t>
  </si>
  <si>
    <t>YYSch</t>
  </si>
  <si>
    <t>N2XH  1x16</t>
  </si>
  <si>
    <t>N2XH  1x25</t>
  </si>
  <si>
    <t>N2XH  1x35</t>
  </si>
  <si>
    <t>N2XH  1x50</t>
  </si>
  <si>
    <t>N2XH  1x70</t>
  </si>
  <si>
    <t>N2XH  1x95</t>
  </si>
  <si>
    <t>N2XH  1x120</t>
  </si>
  <si>
    <t>N2XH  1x150</t>
  </si>
  <si>
    <t>N2XH  1x185</t>
  </si>
  <si>
    <t>N2XH  1x240</t>
  </si>
  <si>
    <t>N2XH  1x300</t>
  </si>
  <si>
    <t>N2XH  1x400</t>
  </si>
  <si>
    <t>N2XH  1x500</t>
  </si>
  <si>
    <t>N2XH  2x1,5</t>
  </si>
  <si>
    <t>N2XH  2x2,5</t>
  </si>
  <si>
    <t>N2XH  3x1,5</t>
  </si>
  <si>
    <t>N2XH  3x2,5</t>
  </si>
  <si>
    <t>N2XH  3x4</t>
  </si>
  <si>
    <t>N2XH  3x6</t>
  </si>
  <si>
    <t>N2XH  3x10</t>
  </si>
  <si>
    <t>N2XH  4x1,5</t>
  </si>
  <si>
    <t>N2XH  4x2,5</t>
  </si>
  <si>
    <t>N2XH  4x4</t>
  </si>
  <si>
    <t>N2XH  4x6</t>
  </si>
  <si>
    <t>N2XH  4x10</t>
  </si>
  <si>
    <t>N2XH  4x16</t>
  </si>
  <si>
    <t>N2XH  4x25</t>
  </si>
  <si>
    <t>N2XH  4x35</t>
  </si>
  <si>
    <t>N2XH  4x50</t>
  </si>
  <si>
    <t>N2XH  4x70</t>
  </si>
  <si>
    <t>N2XH  4x95</t>
  </si>
  <si>
    <t>N2XH  4x120</t>
  </si>
  <si>
    <t>N2XH  4x150</t>
  </si>
  <si>
    <t>N2XH  4x185</t>
  </si>
  <si>
    <t>N2XH  4x240</t>
  </si>
  <si>
    <t>N2XH  5x1,5</t>
  </si>
  <si>
    <t>N2XH  5x2,5</t>
  </si>
  <si>
    <t>N2XH  5x4</t>
  </si>
  <si>
    <t>N2XH  5x6</t>
  </si>
  <si>
    <t>N2XH  5x10</t>
  </si>
  <si>
    <t>N2XH  5x16</t>
  </si>
  <si>
    <t>N2XH  5x25</t>
  </si>
  <si>
    <t>N2XH  5x35</t>
  </si>
  <si>
    <t>N2XH  7x1,5</t>
  </si>
  <si>
    <t>N2XH  10x1,5</t>
  </si>
  <si>
    <t>N2XH  12x1,5</t>
  </si>
  <si>
    <t>N2XH  14x1,5</t>
  </si>
  <si>
    <t>N2XH  19x1,5</t>
  </si>
  <si>
    <t>N2XH  24x1,5</t>
  </si>
  <si>
    <t>N2XH  7x2,5</t>
  </si>
  <si>
    <t>N2XH  10x2,5</t>
  </si>
  <si>
    <t>N2XH  12x2,5</t>
  </si>
  <si>
    <t>N2XH  14x2,5</t>
  </si>
  <si>
    <t>N2XH  19x2,5</t>
  </si>
  <si>
    <t>N2XH  24x2,5</t>
  </si>
  <si>
    <t>Profibus</t>
  </si>
  <si>
    <t xml:space="preserve">PP00  1x16 </t>
  </si>
  <si>
    <t xml:space="preserve">PP00  1x25 </t>
  </si>
  <si>
    <t xml:space="preserve">PP00  1x35 </t>
  </si>
  <si>
    <t xml:space="preserve">PP00  1x50 </t>
  </si>
  <si>
    <t xml:space="preserve">PP00  1x70 </t>
  </si>
  <si>
    <t xml:space="preserve">PP00  1x95 </t>
  </si>
  <si>
    <t xml:space="preserve">PP00  1x120 </t>
  </si>
  <si>
    <t xml:space="preserve">PP00  1x150 </t>
  </si>
  <si>
    <t xml:space="preserve">PP00  1x185 </t>
  </si>
  <si>
    <t xml:space="preserve">PP00  1x240 </t>
  </si>
  <si>
    <t xml:space="preserve">PP00  1x300 </t>
  </si>
  <si>
    <t xml:space="preserve">PP00  4x25 </t>
  </si>
  <si>
    <t xml:space="preserve">PP00  5x25 </t>
  </si>
  <si>
    <t xml:space="preserve">PP00  5x35 </t>
  </si>
  <si>
    <t xml:space="preserve">PP00  2x1,5 </t>
  </si>
  <si>
    <t xml:space="preserve">PP00  2x2,5 </t>
  </si>
  <si>
    <t xml:space="preserve">PP00  2x4 </t>
  </si>
  <si>
    <t xml:space="preserve">PP00  2x6 </t>
  </si>
  <si>
    <t xml:space="preserve">PP00  3x1,5 </t>
  </si>
  <si>
    <t xml:space="preserve">PP00  3x2,5 </t>
  </si>
  <si>
    <t xml:space="preserve">PP00  3x4 </t>
  </si>
  <si>
    <t xml:space="preserve">PP00  3x6 </t>
  </si>
  <si>
    <t xml:space="preserve">PP00  3x10 </t>
  </si>
  <si>
    <t xml:space="preserve">PP00  4x1,5 </t>
  </si>
  <si>
    <t xml:space="preserve">PP00  4x2,5 </t>
  </si>
  <si>
    <t xml:space="preserve">PP00  4x4 </t>
  </si>
  <si>
    <t xml:space="preserve">PP00  4x6 </t>
  </si>
  <si>
    <t xml:space="preserve">PP00  4x10 </t>
  </si>
  <si>
    <t xml:space="preserve">PP00  4x16 </t>
  </si>
  <si>
    <t xml:space="preserve">PP00  5x1,5 </t>
  </si>
  <si>
    <t xml:space="preserve">PP00  5x2,5 </t>
  </si>
  <si>
    <t xml:space="preserve">PP00  5x4 </t>
  </si>
  <si>
    <t xml:space="preserve">PP00  5x6 </t>
  </si>
  <si>
    <t xml:space="preserve">PP00  5x10 </t>
  </si>
  <si>
    <t xml:space="preserve">PP00  5x16 </t>
  </si>
  <si>
    <t xml:space="preserve">PP00  7x1,5 </t>
  </si>
  <si>
    <t xml:space="preserve">PP00  10x1,5 </t>
  </si>
  <si>
    <t xml:space="preserve">PP00  12x1,5 </t>
  </si>
  <si>
    <t xml:space="preserve">PP00  14x1,5 </t>
  </si>
  <si>
    <t xml:space="preserve">PP00  16x1,5 </t>
  </si>
  <si>
    <t xml:space="preserve">PP00  19x1,5 </t>
  </si>
  <si>
    <t xml:space="preserve">PP00  24x1,5 </t>
  </si>
  <si>
    <t xml:space="preserve">PP00  7x2,5 </t>
  </si>
  <si>
    <t xml:space="preserve">PP00  10x2,5 </t>
  </si>
  <si>
    <t xml:space="preserve">PP00  12x2,5 </t>
  </si>
  <si>
    <t xml:space="preserve">PP00  14x2,5 </t>
  </si>
  <si>
    <t xml:space="preserve">PP00  16x2,5 </t>
  </si>
  <si>
    <t xml:space="preserve">PP00  19x2,5 </t>
  </si>
  <si>
    <t xml:space="preserve">PP00  24x2,5 </t>
  </si>
  <si>
    <t xml:space="preserve">PP00  4x35 </t>
  </si>
  <si>
    <t xml:space="preserve">PP00  4x50 </t>
  </si>
  <si>
    <t xml:space="preserve">PP00  4x70 </t>
  </si>
  <si>
    <t xml:space="preserve">PP00  4x95 </t>
  </si>
  <si>
    <t xml:space="preserve">PP00  4x120 </t>
  </si>
  <si>
    <t xml:space="preserve">PP00  4x150 </t>
  </si>
  <si>
    <t xml:space="preserve">PP00  4x185 </t>
  </si>
  <si>
    <t xml:space="preserve">PP00  4x240 </t>
  </si>
  <si>
    <t>SKS  2x16</t>
  </si>
  <si>
    <t>SKS  4x16</t>
  </si>
  <si>
    <t>Cu uže  16</t>
  </si>
  <si>
    <t>Cu uže  25</t>
  </si>
  <si>
    <t>Cu uže  35</t>
  </si>
  <si>
    <t>Cu uže  50</t>
  </si>
  <si>
    <t>Cu uže  70</t>
  </si>
  <si>
    <t>Cu uže  95</t>
  </si>
  <si>
    <t>YSLY  2x0,5</t>
  </si>
  <si>
    <t>YSLY  2x0,75</t>
  </si>
  <si>
    <t>YSLY  2x1</t>
  </si>
  <si>
    <t>YSLY  2x1,5</t>
  </si>
  <si>
    <t>YSLY  2x2,5</t>
  </si>
  <si>
    <t>YSLCY  2x0,75</t>
  </si>
  <si>
    <t>YSLCY  2x1</t>
  </si>
  <si>
    <t>YSLCY  2x1,5</t>
  </si>
  <si>
    <t>YSLCY  2x2,5</t>
  </si>
  <si>
    <t>YSLY  3x0,5</t>
  </si>
  <si>
    <t>YSLY  4x0,5</t>
  </si>
  <si>
    <t>YSLY  5x0,5</t>
  </si>
  <si>
    <t>YSLY  7x0,5</t>
  </si>
  <si>
    <t>YSLY  10x0,5</t>
  </si>
  <si>
    <t>YSLY  12x0,5</t>
  </si>
  <si>
    <t>YSLY  14x0,5</t>
  </si>
  <si>
    <t>YSLY  16x0,5</t>
  </si>
  <si>
    <t>YSLY  21x0,5</t>
  </si>
  <si>
    <t>YSLY  25x0,5</t>
  </si>
  <si>
    <t>YSLY  30x0,5</t>
  </si>
  <si>
    <t>YSLY  3x0,75</t>
  </si>
  <si>
    <t>YSLY  4x0,75</t>
  </si>
  <si>
    <t>YSLY  5x0,75</t>
  </si>
  <si>
    <t>YSLY  6x0,75</t>
  </si>
  <si>
    <t>YSLY  7x0,75</t>
  </si>
  <si>
    <t>YSLY  10x0,75</t>
  </si>
  <si>
    <t>YSLY  12x0,75</t>
  </si>
  <si>
    <t>YSLY  16x0,75</t>
  </si>
  <si>
    <t>YSLY  21x0,75</t>
  </si>
  <si>
    <t>YSLY  25x0,75</t>
  </si>
  <si>
    <t>YSLY  34x0,75</t>
  </si>
  <si>
    <t>YSLY  3x1</t>
  </si>
  <si>
    <t>YSLY  4x1</t>
  </si>
  <si>
    <t>YSLY  5x1</t>
  </si>
  <si>
    <t>YSLY  7x1</t>
  </si>
  <si>
    <t>YSLY  10x1</t>
  </si>
  <si>
    <t>YSLY  12x1</t>
  </si>
  <si>
    <t>YSLY  14x1</t>
  </si>
  <si>
    <t>YSLY  16x1</t>
  </si>
  <si>
    <t>YSLY  18x1</t>
  </si>
  <si>
    <t>YSLY  21x1</t>
  </si>
  <si>
    <t>YSLY  25x1</t>
  </si>
  <si>
    <t>YSLY  34x1</t>
  </si>
  <si>
    <t>YSLY  3x1,5</t>
  </si>
  <si>
    <t>YSLY  4x1,5</t>
  </si>
  <si>
    <t>YSLY  5x1,5</t>
  </si>
  <si>
    <t>YSLY  6x1,5</t>
  </si>
  <si>
    <t>YSLY  7x1,5</t>
  </si>
  <si>
    <t>YSLY  10x1,5</t>
  </si>
  <si>
    <t>YSLY  12x1,5</t>
  </si>
  <si>
    <t>YSLY  14x1,5</t>
  </si>
  <si>
    <t>YSLY  16x1,5</t>
  </si>
  <si>
    <t>YSLY  18x1,5</t>
  </si>
  <si>
    <t>YSLY  21x1,5</t>
  </si>
  <si>
    <t>YSLY  25x1,5</t>
  </si>
  <si>
    <t>YSLY  32x1,5</t>
  </si>
  <si>
    <t>YSLY  34x1,5</t>
  </si>
  <si>
    <t>YSLY  3x2,5</t>
  </si>
  <si>
    <t>YSLY  4x2,5</t>
  </si>
  <si>
    <t>YSLY  5x2,5</t>
  </si>
  <si>
    <t>YSLY  7x2,5</t>
  </si>
  <si>
    <t>YSLY  10x2,5</t>
  </si>
  <si>
    <t>YSLY  12x2,5</t>
  </si>
  <si>
    <t>YSLY  18x2,5</t>
  </si>
  <si>
    <t>YSLY  3x4</t>
  </si>
  <si>
    <t>YSLY  4x4</t>
  </si>
  <si>
    <t>YSLY  4x6</t>
  </si>
  <si>
    <t>YSLY  4x10</t>
  </si>
  <si>
    <t>YSLY  4x16</t>
  </si>
  <si>
    <t>YSLY  5x4</t>
  </si>
  <si>
    <t>YSLY  5x6</t>
  </si>
  <si>
    <t>YSLY  5x10</t>
  </si>
  <si>
    <t>YSLY  5x16</t>
  </si>
  <si>
    <t>YSLY  7x4</t>
  </si>
  <si>
    <t>YSLY  7x6</t>
  </si>
  <si>
    <t>YSLCY  3x0,75</t>
  </si>
  <si>
    <t>YSLCY  4x0,75</t>
  </si>
  <si>
    <t>YSLCY  5x0,75</t>
  </si>
  <si>
    <t>YSLCY  7x0,75</t>
  </si>
  <si>
    <t>YSLCY  12x0,75</t>
  </si>
  <si>
    <t>YSLCY  16x0,75</t>
  </si>
  <si>
    <t>YSLCY  25x0,75</t>
  </si>
  <si>
    <t>YSLCY  34x0,75</t>
  </si>
  <si>
    <t>YSLCY  3x1</t>
  </si>
  <si>
    <t>YSLCY  4x1</t>
  </si>
  <si>
    <t>YSLCY  5x1</t>
  </si>
  <si>
    <t>YSLCY  7x1</t>
  </si>
  <si>
    <t>YSLCY  10x1</t>
  </si>
  <si>
    <t>YSLCY  12x1</t>
  </si>
  <si>
    <t>YSLCY  14x1</t>
  </si>
  <si>
    <t>YSLCY  18x1</t>
  </si>
  <si>
    <t>YSLCY  25x1</t>
  </si>
  <si>
    <t>YSLCY  34x1</t>
  </si>
  <si>
    <t>YSLCY  3x1,5</t>
  </si>
  <si>
    <t>YSLCY  4x1,5</t>
  </si>
  <si>
    <t>YSLCY  5x1,5</t>
  </si>
  <si>
    <t>YSLCY  7x1,5</t>
  </si>
  <si>
    <t>YSLCY  12x1,5</t>
  </si>
  <si>
    <t>YSLCY  18x1,5</t>
  </si>
  <si>
    <t>YSLCY  25x1,5</t>
  </si>
  <si>
    <t>YSLCY  34x1,5</t>
  </si>
  <si>
    <t>YSLCY  3x2,5</t>
  </si>
  <si>
    <t>YSLCY  4x2,5</t>
  </si>
  <si>
    <t>YSLCY  5x2,5</t>
  </si>
  <si>
    <t>YSLCY  7x2,5</t>
  </si>
  <si>
    <t>YSLCY  12x2,5</t>
  </si>
  <si>
    <t>YSLCY  4x4</t>
  </si>
  <si>
    <t>YSLCY  4x6</t>
  </si>
  <si>
    <t>YSLCY  4x10</t>
  </si>
  <si>
    <t>YSLCY  4x16</t>
  </si>
  <si>
    <t>YSLCY  5x4</t>
  </si>
  <si>
    <t>YSLCY  5x6</t>
  </si>
  <si>
    <t>YSLCY  5x10</t>
  </si>
  <si>
    <t>YSLCY  5x16</t>
  </si>
  <si>
    <t>LiYCY  7x1</t>
  </si>
  <si>
    <t>LiYCY  10x1</t>
  </si>
  <si>
    <t>LiYCY  12x1</t>
  </si>
  <si>
    <t>LiYCY  7x1,5</t>
  </si>
  <si>
    <t>RG 58</t>
  </si>
  <si>
    <t>RG 59</t>
  </si>
  <si>
    <t>RG 11</t>
  </si>
  <si>
    <t>RG 213</t>
  </si>
  <si>
    <t>CATV  1.13/4.8  triple shield</t>
  </si>
  <si>
    <t>Security kabel  4x22</t>
  </si>
  <si>
    <t>Security kabel  6x22</t>
  </si>
  <si>
    <t>Security kabel  8x22</t>
  </si>
  <si>
    <t>Security kabel  12x22</t>
  </si>
  <si>
    <t>Security kabel  4x22+2x0,5</t>
  </si>
  <si>
    <t>Security kabel  6x22+2x0,75</t>
  </si>
  <si>
    <t>Security kabel  12x22+2x0,75</t>
  </si>
  <si>
    <t>U-DQ(ZN)BH  4 G50/125</t>
  </si>
  <si>
    <t>U-DQ(ZN)BH  8 G50/125</t>
  </si>
  <si>
    <t>U-DQ(ZN)BH  12 G50/125</t>
  </si>
  <si>
    <t>U-DQ(ZN)BH  24 G50/125</t>
  </si>
  <si>
    <t>PVC-om izolirani vodič - jednožični (puni)</t>
  </si>
  <si>
    <t>H07V-R</t>
  </si>
  <si>
    <t>PVC-om izolirani vodič – višežični</t>
  </si>
  <si>
    <t>razno</t>
  </si>
  <si>
    <t>H07V-K</t>
  </si>
  <si>
    <t>YM</t>
  </si>
  <si>
    <t>2 x 1,5</t>
  </si>
  <si>
    <t>3 x 1,5</t>
  </si>
  <si>
    <t>50, 100</t>
  </si>
  <si>
    <t>4 x 1,5</t>
  </si>
  <si>
    <t>5 x 1,5</t>
  </si>
  <si>
    <t>7 x 1,5</t>
  </si>
  <si>
    <t>100, razno</t>
  </si>
  <si>
    <t>2 x 2,5</t>
  </si>
  <si>
    <t>3 x 2,5</t>
  </si>
  <si>
    <t>4 x 2,5</t>
  </si>
  <si>
    <t>5 x 2,5</t>
  </si>
  <si>
    <t>4 x 4</t>
  </si>
  <si>
    <t>5 x 4</t>
  </si>
  <si>
    <t>4 x 6</t>
  </si>
  <si>
    <t>5 x 6</t>
  </si>
  <si>
    <t>2 x 0,75</t>
  </si>
  <si>
    <t>3 x 0,75</t>
  </si>
  <si>
    <t>4 x 0,75</t>
  </si>
  <si>
    <t>5 x 0,75</t>
  </si>
  <si>
    <t>2 x 1</t>
  </si>
  <si>
    <t>3 x 1</t>
  </si>
  <si>
    <t>4 x 1</t>
  </si>
  <si>
    <t>5 x 1</t>
  </si>
  <si>
    <t>7 x 1</t>
  </si>
  <si>
    <t>7 x 2,5</t>
  </si>
  <si>
    <t>8,3</t>
  </si>
  <si>
    <t>9,9</t>
  </si>
  <si>
    <t>9,7</t>
  </si>
  <si>
    <t>10,4</t>
  </si>
  <si>
    <t>10,5</t>
  </si>
  <si>
    <t>11,5</t>
  </si>
  <si>
    <t>3 x 4</t>
  </si>
  <si>
    <t>10,7</t>
  </si>
  <si>
    <t>13,5</t>
  </si>
  <si>
    <t>3 x 6</t>
  </si>
  <si>
    <t>12,3</t>
  </si>
  <si>
    <t>13,7</t>
  </si>
  <si>
    <t>15,0</t>
  </si>
  <si>
    <t>3 x 10</t>
  </si>
  <si>
    <t>4 x 10</t>
  </si>
  <si>
    <t>16,4</t>
  </si>
  <si>
    <t>5 x 10</t>
  </si>
  <si>
    <t>18,0</t>
  </si>
  <si>
    <t>18,4</t>
  </si>
  <si>
    <t>4 x 16</t>
  </si>
  <si>
    <t>20,1</t>
  </si>
  <si>
    <t>5 x 16</t>
  </si>
  <si>
    <t>1,5</t>
  </si>
  <si>
    <t>2,5</t>
  </si>
  <si>
    <t>3,2</t>
  </si>
  <si>
    <t>4</t>
  </si>
  <si>
    <t>3,7</t>
  </si>
  <si>
    <t>6</t>
  </si>
  <si>
    <t>10</t>
  </si>
  <si>
    <t>16</t>
  </si>
  <si>
    <t>6,3</t>
  </si>
  <si>
    <t>5,7</t>
  </si>
  <si>
    <t>6,7</t>
  </si>
  <si>
    <t>25</t>
  </si>
  <si>
    <t>35</t>
  </si>
  <si>
    <t>9,3</t>
  </si>
  <si>
    <t>14,5</t>
  </si>
  <si>
    <t>16,0</t>
  </si>
  <si>
    <t>17,7</t>
  </si>
  <si>
    <t>0,5</t>
  </si>
  <si>
    <t>0,75</t>
  </si>
  <si>
    <t>1</t>
  </si>
  <si>
    <t>2,4</t>
  </si>
  <si>
    <t>2,8</t>
  </si>
  <si>
    <t>4,0</t>
  </si>
  <si>
    <t>5,0</t>
  </si>
  <si>
    <t>7,6</t>
  </si>
  <si>
    <t>8,1</t>
  </si>
  <si>
    <t>11,6</t>
  </si>
  <si>
    <t>15,5</t>
  </si>
  <si>
    <t>22,0</t>
  </si>
  <si>
    <t>25,0</t>
  </si>
  <si>
    <t>2,7</t>
  </si>
  <si>
    <t>5,2</t>
  </si>
  <si>
    <t>5,5</t>
  </si>
  <si>
    <t>6,1</t>
  </si>
  <si>
    <t>6,8</t>
  </si>
  <si>
    <t>6,2</t>
  </si>
  <si>
    <t>6,6</t>
  </si>
  <si>
    <t>7,4</t>
  </si>
  <si>
    <t>9,0</t>
  </si>
  <si>
    <t>8,5</t>
  </si>
  <si>
    <t>9,5</t>
  </si>
  <si>
    <t>10,6</t>
  </si>
  <si>
    <t>8,8</t>
  </si>
  <si>
    <t>13,3</t>
  </si>
  <si>
    <t>12 x 1,5</t>
  </si>
  <si>
    <t>19,0</t>
  </si>
  <si>
    <t>19 x 1,5</t>
  </si>
  <si>
    <t>22,7</t>
  </si>
  <si>
    <t>24 x 1,5</t>
  </si>
  <si>
    <t>27,0</t>
  </si>
  <si>
    <t>12,5</t>
  </si>
  <si>
    <t>12 x 2,5</t>
  </si>
  <si>
    <t>23,0</t>
  </si>
  <si>
    <t>19 x 2,5</t>
  </si>
  <si>
    <t>27,5</t>
  </si>
  <si>
    <t>24 x 2,5</t>
  </si>
  <si>
    <t>31,5</t>
  </si>
  <si>
    <t>43,5</t>
  </si>
  <si>
    <t>16,5</t>
  </si>
  <si>
    <t>18,5</t>
  </si>
  <si>
    <t>24,5</t>
  </si>
  <si>
    <t>26,5</t>
  </si>
  <si>
    <t>30,5</t>
  </si>
  <si>
    <t>4 x 25</t>
  </si>
  <si>
    <t>5 x 25</t>
  </si>
  <si>
    <t>37,5</t>
  </si>
  <si>
    <t>4 x 35</t>
  </si>
  <si>
    <t>5 x 35</t>
  </si>
  <si>
    <t>4 x 50</t>
  </si>
  <si>
    <t>4 x 70</t>
  </si>
  <si>
    <t>49,5</t>
  </si>
  <si>
    <t>4 x 95</t>
  </si>
  <si>
    <t>55,5</t>
  </si>
  <si>
    <t>11,0</t>
  </si>
  <si>
    <t>12,0</t>
  </si>
  <si>
    <t>14,0</t>
  </si>
  <si>
    <t>2 x 0,5</t>
  </si>
  <si>
    <t>3 x 0,5</t>
  </si>
  <si>
    <t>4 x 0,5</t>
  </si>
  <si>
    <t>6,5</t>
  </si>
  <si>
    <t>5 x 0,5</t>
  </si>
  <si>
    <t>7 x 0,5</t>
  </si>
  <si>
    <t>7,5</t>
  </si>
  <si>
    <t>10 x 0,5</t>
  </si>
  <si>
    <t>12 x 0,5</t>
  </si>
  <si>
    <t>14 x 0,5</t>
  </si>
  <si>
    <t>16 x 0,5</t>
  </si>
  <si>
    <t>21 x 0,5</t>
  </si>
  <si>
    <t>25 x 0,5</t>
  </si>
  <si>
    <t>30 x 0,5</t>
  </si>
  <si>
    <t>20,5</t>
  </si>
  <si>
    <t>6 x 0,75</t>
  </si>
  <si>
    <t>7 x 0,75</t>
  </si>
  <si>
    <t>10 x 0,75</t>
  </si>
  <si>
    <t>12 x 0,75</t>
  </si>
  <si>
    <t>16 x 0,75</t>
  </si>
  <si>
    <t>21 x 0,75</t>
  </si>
  <si>
    <t>25 x 0,75</t>
  </si>
  <si>
    <t>34 x 0,75</t>
  </si>
  <si>
    <t>21,5</t>
  </si>
  <si>
    <t>10 x 1</t>
  </si>
  <si>
    <t>12 x 1</t>
  </si>
  <si>
    <t>14 x 1</t>
  </si>
  <si>
    <t>16 x 1</t>
  </si>
  <si>
    <t>18 x 1</t>
  </si>
  <si>
    <t>21 x 1</t>
  </si>
  <si>
    <t>25 x 1</t>
  </si>
  <si>
    <t>17,5</t>
  </si>
  <si>
    <t>34 x 1</t>
  </si>
  <si>
    <t>6 x 1,5</t>
  </si>
  <si>
    <t>10 x 1,5</t>
  </si>
  <si>
    <t>14 x 1,5</t>
  </si>
  <si>
    <t>16 x 1,5</t>
  </si>
  <si>
    <t>18 x 1,5</t>
  </si>
  <si>
    <t>21 x 1,5</t>
  </si>
  <si>
    <t>25 x 1,5</t>
  </si>
  <si>
    <t>32 x 1,5</t>
  </si>
  <si>
    <t>34 x 1,5</t>
  </si>
  <si>
    <t>10 x 2,5</t>
  </si>
  <si>
    <t>18 x 2,5</t>
  </si>
  <si>
    <t>7 x 4</t>
  </si>
  <si>
    <t>7 x 6</t>
  </si>
  <si>
    <t>19,5</t>
  </si>
  <si>
    <t>23,5</t>
  </si>
  <si>
    <t>8 x 0,75</t>
  </si>
  <si>
    <t>13,0</t>
  </si>
  <si>
    <t>25,5</t>
  </si>
  <si>
    <t>10,0</t>
  </si>
  <si>
    <t>21,0</t>
  </si>
  <si>
    <t>20,0</t>
  </si>
  <si>
    <t>24,0</t>
  </si>
  <si>
    <t>22,5</t>
  </si>
  <si>
    <t>2,1</t>
  </si>
  <si>
    <t>8,0</t>
  </si>
  <si>
    <t>11,2</t>
  </si>
  <si>
    <t>13,8</t>
  </si>
  <si>
    <t>11,7</t>
  </si>
  <si>
    <t>1 x 16</t>
  </si>
  <si>
    <t>9,4</t>
  </si>
  <si>
    <t>1 x 25</t>
  </si>
  <si>
    <t>11,3</t>
  </si>
  <si>
    <t>1 x 35</t>
  </si>
  <si>
    <t>12,4</t>
  </si>
  <si>
    <t>1 x 50</t>
  </si>
  <si>
    <t>1 x 70</t>
  </si>
  <si>
    <t>15,8</t>
  </si>
  <si>
    <t>1 x 95</t>
  </si>
  <si>
    <t>17,6</t>
  </si>
  <si>
    <t>1 x 120</t>
  </si>
  <si>
    <t>19,1</t>
  </si>
  <si>
    <t>1 x 150</t>
  </si>
  <si>
    <t>20,8</t>
  </si>
  <si>
    <t>1 x 185</t>
  </si>
  <si>
    <t>1 x 240</t>
  </si>
  <si>
    <t>27,9</t>
  </si>
  <si>
    <t>1 x 300</t>
  </si>
  <si>
    <t>30,7</t>
  </si>
  <si>
    <t>10,1</t>
  </si>
  <si>
    <t>10,9</t>
  </si>
  <si>
    <t>2 x 4</t>
  </si>
  <si>
    <t>2 x 6</t>
  </si>
  <si>
    <t>2 x 10</t>
  </si>
  <si>
    <t>11,4</t>
  </si>
  <si>
    <t>13,1</t>
  </si>
  <si>
    <t>14,1</t>
  </si>
  <si>
    <t>15,9</t>
  </si>
  <si>
    <t>12,2</t>
  </si>
  <si>
    <t>15,3</t>
  </si>
  <si>
    <t>17,2</t>
  </si>
  <si>
    <t>21,1</t>
  </si>
  <si>
    <t>25,3</t>
  </si>
  <si>
    <t>28,4</t>
  </si>
  <si>
    <t>31,4</t>
  </si>
  <si>
    <t>39,3</t>
  </si>
  <si>
    <t>41,8</t>
  </si>
  <si>
    <t>58,9</t>
  </si>
  <si>
    <t>16,6</t>
  </si>
  <si>
    <t>18,8</t>
  </si>
  <si>
    <t>23,7</t>
  </si>
  <si>
    <t>27,7</t>
  </si>
  <si>
    <t>12,9</t>
  </si>
  <si>
    <t>15,7</t>
  </si>
  <si>
    <t>16,1</t>
  </si>
  <si>
    <t>16,8</t>
  </si>
  <si>
    <t>21,9</t>
  </si>
  <si>
    <t>17,3</t>
  </si>
  <si>
    <t>17,8</t>
  </si>
  <si>
    <t>18,6</t>
  </si>
  <si>
    <t>24,8</t>
  </si>
  <si>
    <t>2 x 1,5 / 1,5</t>
  </si>
  <si>
    <t>2 x 2,5 / 2,5</t>
  </si>
  <si>
    <t>2 x 4 / 4</t>
  </si>
  <si>
    <t>2 x 6 / 6</t>
  </si>
  <si>
    <t>3 x 1,5 / 1,5</t>
  </si>
  <si>
    <t>3 x 2,5 / 2,5</t>
  </si>
  <si>
    <t>3 x 4 / 4</t>
  </si>
  <si>
    <t>3 x 6 / 6</t>
  </si>
  <si>
    <t>4 x 1,5 / 1,5</t>
  </si>
  <si>
    <t>4 x 2,5 / 2,5</t>
  </si>
  <si>
    <t>4 x 4 / 4</t>
  </si>
  <si>
    <t>4 x 6 / 6</t>
  </si>
  <si>
    <t>4 x 10 / 10</t>
  </si>
  <si>
    <t>4 x 16 / 16</t>
  </si>
  <si>
    <t>5 x 1,5 / 1,5</t>
  </si>
  <si>
    <t>5 x 2,5 / 2,5</t>
  </si>
  <si>
    <t>5 x 4 / 4</t>
  </si>
  <si>
    <t>5 x 6 / 6</t>
  </si>
  <si>
    <t>7 x 1,5 / 2,5</t>
  </si>
  <si>
    <t>12 x 1,5 / 2,5</t>
  </si>
  <si>
    <t>19 x 1,5 / 4</t>
  </si>
  <si>
    <t>24 x 1,5 / 6</t>
  </si>
  <si>
    <t>7 x 2,5 / 2,5</t>
  </si>
  <si>
    <t>10 x 2,5 / 4</t>
  </si>
  <si>
    <t>12 x 2,5 / 4</t>
  </si>
  <si>
    <t>16 x 2,5 / 6</t>
  </si>
  <si>
    <t>19 x 2,5 / 6</t>
  </si>
  <si>
    <t>4 x 120</t>
  </si>
  <si>
    <t>4 x 150</t>
  </si>
  <si>
    <t>1 x 400</t>
  </si>
  <si>
    <t>2 x 16</t>
  </si>
  <si>
    <t>3 x 35 + 1 x 25</t>
  </si>
  <si>
    <t>3 x 50 x 1 x 25</t>
  </si>
  <si>
    <t>3 x 70 + 1 x 35</t>
  </si>
  <si>
    <t>3 x 95 + 1 x 50</t>
  </si>
  <si>
    <t>3 x 120 + 1 x 70</t>
  </si>
  <si>
    <t>3 x 150 + 1 x 95</t>
  </si>
  <si>
    <t>25,6</t>
  </si>
  <si>
    <t>36,9</t>
  </si>
  <si>
    <t>39,9</t>
  </si>
  <si>
    <t>51,7</t>
  </si>
  <si>
    <t>57,9</t>
  </si>
  <si>
    <t>20 x 3</t>
  </si>
  <si>
    <t>40 - 45</t>
  </si>
  <si>
    <t>25 x 3</t>
  </si>
  <si>
    <t>50 - 55</t>
  </si>
  <si>
    <t>25 x 4</t>
  </si>
  <si>
    <t>30 x 4</t>
  </si>
  <si>
    <t>55 - 60</t>
  </si>
  <si>
    <t>40 x 4</t>
  </si>
  <si>
    <t>60 - 65</t>
  </si>
  <si>
    <t>2 x 0,6</t>
  </si>
  <si>
    <t>3 x 0,6</t>
  </si>
  <si>
    <t>4 x 0,6</t>
  </si>
  <si>
    <t>3,4</t>
  </si>
  <si>
    <t>5 x 0,6</t>
  </si>
  <si>
    <t>6 x 0,6</t>
  </si>
  <si>
    <t>10 x 0,6</t>
  </si>
  <si>
    <t>5,4</t>
  </si>
  <si>
    <t>1 x 2 x 0,6</t>
  </si>
  <si>
    <t>2 x 2 x 0,6</t>
  </si>
  <si>
    <t>4,5</t>
  </si>
  <si>
    <t>3 x 2 x 0,6</t>
  </si>
  <si>
    <t>4 x 2 x 0,6</t>
  </si>
  <si>
    <t>5 x 2 x 0,6</t>
  </si>
  <si>
    <t>6 x 2 x 0,6</t>
  </si>
  <si>
    <t>10 x 2 x 0,6</t>
  </si>
  <si>
    <t>20 x 2 x 0,6</t>
  </si>
  <si>
    <t>30 x 2 x 0,6</t>
  </si>
  <si>
    <t>50 x 2 x 0,6</t>
  </si>
  <si>
    <t>100 x 2 x 0,6</t>
  </si>
  <si>
    <t>1 x 2 x 0,8</t>
  </si>
  <si>
    <t>2 x 2 x 0,8</t>
  </si>
  <si>
    <t>3 x 2 x 0,8</t>
  </si>
  <si>
    <t>4 x 2 x 0,8</t>
  </si>
  <si>
    <t>5 x 2 x 0,8</t>
  </si>
  <si>
    <t>6 x 2 x 0,8</t>
  </si>
  <si>
    <t>10 x 2 x 0,8</t>
  </si>
  <si>
    <t>20 x 2 x 0,8</t>
  </si>
  <si>
    <t>30 x 2 x 0,8</t>
  </si>
  <si>
    <t>3 x 4 x 0,6</t>
  </si>
  <si>
    <t>5 x 4 x 0,6</t>
  </si>
  <si>
    <t>10 x 4 x 0,6</t>
  </si>
  <si>
    <t>15 x 4 x 0,6</t>
  </si>
  <si>
    <t>3 x 4 x 0,8</t>
  </si>
  <si>
    <t>5 x 4 x 0,8</t>
  </si>
  <si>
    <t>9,8</t>
  </si>
  <si>
    <t>15,6</t>
  </si>
  <si>
    <t>1 x 4 x 0,6</t>
  </si>
  <si>
    <t>12,6</t>
  </si>
  <si>
    <t>25 x 4 x 0,6</t>
  </si>
  <si>
    <t>21,6</t>
  </si>
  <si>
    <t>50 x 4 x 0,6</t>
  </si>
  <si>
    <t>100 x 4 x 0,6</t>
  </si>
  <si>
    <t>40,0</t>
  </si>
  <si>
    <t>14,6</t>
  </si>
  <si>
    <t>15,4</t>
  </si>
  <si>
    <t>8,7</t>
  </si>
  <si>
    <t>4,7</t>
  </si>
  <si>
    <t>5,1</t>
  </si>
  <si>
    <t>7,2</t>
  </si>
  <si>
    <t>8,6</t>
  </si>
  <si>
    <t>2 x 0,25</t>
  </si>
  <si>
    <t>3 x 0,25</t>
  </si>
  <si>
    <t>4,1</t>
  </si>
  <si>
    <t>4 x 0,25</t>
  </si>
  <si>
    <t>5 x 0,25</t>
  </si>
  <si>
    <t>6 x 0,25</t>
  </si>
  <si>
    <t>7 x 0,25</t>
  </si>
  <si>
    <t>8 x 0,25</t>
  </si>
  <si>
    <t>6,0</t>
  </si>
  <si>
    <t>10 x 0,25</t>
  </si>
  <si>
    <t>7,8</t>
  </si>
  <si>
    <t>2 x 0,34</t>
  </si>
  <si>
    <t>4,6</t>
  </si>
  <si>
    <t>3 x 0,34</t>
  </si>
  <si>
    <t>4 x 0,34</t>
  </si>
  <si>
    <t>5 x 0,34</t>
  </si>
  <si>
    <t>5,8</t>
  </si>
  <si>
    <t>7 x 0,34</t>
  </si>
  <si>
    <t>8 x 0,34</t>
  </si>
  <si>
    <t>10 x 0,34</t>
  </si>
  <si>
    <t>2 x 0,50</t>
  </si>
  <si>
    <t>3 x 0,50</t>
  </si>
  <si>
    <t>4 x 0,50</t>
  </si>
  <si>
    <t>5 x 0,50</t>
  </si>
  <si>
    <t>7 x 0,50</t>
  </si>
  <si>
    <t>10 x 0,50</t>
  </si>
  <si>
    <t>6,4</t>
  </si>
  <si>
    <t>7,1</t>
  </si>
  <si>
    <t>7,9</t>
  </si>
  <si>
    <t>6,9</t>
  </si>
  <si>
    <t>8,4</t>
  </si>
  <si>
    <t>10,3</t>
  </si>
  <si>
    <t>2 x 2 x 0,5</t>
  </si>
  <si>
    <t>3 x 2 x 0,5</t>
  </si>
  <si>
    <t>4 x 2 x 0,5</t>
  </si>
  <si>
    <t>6 x 2 x 0,5</t>
  </si>
  <si>
    <t>12</t>
  </si>
  <si>
    <t>8 x 2 x 0,5</t>
  </si>
  <si>
    <t>13,2</t>
  </si>
  <si>
    <t>12 x 2 x 0,5</t>
  </si>
  <si>
    <t>2 x 2 x 0,75</t>
  </si>
  <si>
    <t>7,7</t>
  </si>
  <si>
    <t>3 x 2 x 0,75</t>
  </si>
  <si>
    <t>4 x 2 x 0,75</t>
  </si>
  <si>
    <t>6 x 2 x 0,75</t>
  </si>
  <si>
    <t>2 x 0,75   crv/crn</t>
  </si>
  <si>
    <t>2,5 x 5,0</t>
  </si>
  <si>
    <t>2 x 1         crv/crn</t>
  </si>
  <si>
    <t>2,6 x 5,2</t>
  </si>
  <si>
    <t>2 x 1,5      crv/crn</t>
  </si>
  <si>
    <t>2,7 x 5,6</t>
  </si>
  <si>
    <t>2 x 2,5      crv/crn</t>
  </si>
  <si>
    <t>3,5 x 7,0</t>
  </si>
  <si>
    <t>4 AF 22</t>
  </si>
  <si>
    <t>6 AF 22</t>
  </si>
  <si>
    <t>8 AF 22</t>
  </si>
  <si>
    <t>12 AF 22</t>
  </si>
  <si>
    <t>4 AF 22  + 2x0,5</t>
  </si>
  <si>
    <t>6 AF 22  + 2x0,75</t>
  </si>
  <si>
    <t>12 AF 22  + 2x0,75</t>
  </si>
  <si>
    <t>3x4E9/125       12 niti</t>
  </si>
  <si>
    <t>6x4E9/125       24 niti</t>
  </si>
  <si>
    <t>6x8E9/125       48 niti</t>
  </si>
  <si>
    <t>8x12E9/125     96 niti</t>
  </si>
  <si>
    <t>4G50/125           4 niti</t>
  </si>
  <si>
    <t>8G50/125           8 niti</t>
  </si>
  <si>
    <t>12G50/125      12 niti</t>
  </si>
  <si>
    <t>24G50/125      24 niti</t>
  </si>
  <si>
    <t>4 x 185</t>
  </si>
  <si>
    <t>4 x 240</t>
  </si>
  <si>
    <t>305, 500</t>
  </si>
  <si>
    <t>3 x 1,5  S500</t>
  </si>
  <si>
    <t>4 x 1,5  S500</t>
  </si>
  <si>
    <t>5 x 1,5  S500</t>
  </si>
  <si>
    <t>3 x 2,5  S500</t>
  </si>
  <si>
    <t>4 x 2,5  S500</t>
  </si>
  <si>
    <t>5 x 2,5  S500</t>
  </si>
  <si>
    <t>14 x 2,5</t>
  </si>
  <si>
    <t>3 x 4 re</t>
  </si>
  <si>
    <t>3 x 6 re</t>
  </si>
  <si>
    <t>3 x 10 re</t>
  </si>
  <si>
    <t>4 x 2,5 re</t>
  </si>
  <si>
    <t>4 x 4 re</t>
  </si>
  <si>
    <t>4 x 6 re</t>
  </si>
  <si>
    <t>4 x 10 re</t>
  </si>
  <si>
    <t>5 x 4 re</t>
  </si>
  <si>
    <t>5 x 6 re</t>
  </si>
  <si>
    <t>5 x 10 re</t>
  </si>
  <si>
    <t>14 x 2,5 re</t>
  </si>
  <si>
    <t>4 x 35 sm</t>
  </si>
  <si>
    <t>4 x 50 sm</t>
  </si>
  <si>
    <t>4 x 70 sm</t>
  </si>
  <si>
    <t>4 x 95 sm</t>
  </si>
  <si>
    <t>4 x 120 sm</t>
  </si>
  <si>
    <t>4 x 150 sm</t>
  </si>
  <si>
    <t>4 x 185 sm</t>
  </si>
  <si>
    <t>4 x 240 sm</t>
  </si>
  <si>
    <t>4 x 16 rm</t>
  </si>
  <si>
    <t>4 x 25 rm</t>
  </si>
  <si>
    <t>5 x 16 rm</t>
  </si>
  <si>
    <t>5 x 25 rm</t>
  </si>
  <si>
    <t>5 x 35 rm</t>
  </si>
  <si>
    <t>3 x 1,5 re</t>
  </si>
  <si>
    <t>3 x 2,5 re</t>
  </si>
  <si>
    <t>4 x 1,5 re</t>
  </si>
  <si>
    <t>5 x 1,5 re</t>
  </si>
  <si>
    <t>5 x 2,5 re</t>
  </si>
  <si>
    <t>7 x 1,5 re</t>
  </si>
  <si>
    <t>10 x 1,5 re</t>
  </si>
  <si>
    <t>12 x 1,5 re</t>
  </si>
  <si>
    <t>14 x 1,5 re</t>
  </si>
  <si>
    <t>16 x 1,5 re</t>
  </si>
  <si>
    <t>19 x 1,5 re</t>
  </si>
  <si>
    <t>24 x 1,5 re</t>
  </si>
  <si>
    <t>7 x 2,5 re</t>
  </si>
  <si>
    <t>10 x 2,5 re</t>
  </si>
  <si>
    <t>12 x 2,5 re</t>
  </si>
  <si>
    <t>16 x 2,5 re</t>
  </si>
  <si>
    <t>19 x 2,5 re</t>
  </si>
  <si>
    <t>24 x 2,5 re</t>
  </si>
  <si>
    <t>16 x 1,5 / 4</t>
  </si>
  <si>
    <t>30 x 1,5 / 6</t>
  </si>
  <si>
    <t>21 x 2,5 / 6</t>
  </si>
  <si>
    <t>24 x 2,5 / 6</t>
  </si>
  <si>
    <t>1 x 500</t>
  </si>
  <si>
    <t xml:space="preserve">1 x 25  </t>
  </si>
  <si>
    <t xml:space="preserve">1 x 35  </t>
  </si>
  <si>
    <t xml:space="preserve">1 x 50  </t>
  </si>
  <si>
    <t xml:space="preserve">1 x 70  </t>
  </si>
  <si>
    <t xml:space="preserve">1 x 95  </t>
  </si>
  <si>
    <t xml:space="preserve">1 x 120  </t>
  </si>
  <si>
    <t xml:space="preserve">1 x 150  </t>
  </si>
  <si>
    <t xml:space="preserve">1 x 185  </t>
  </si>
  <si>
    <t xml:space="preserve">1 x 240  </t>
  </si>
  <si>
    <t xml:space="preserve">2 x 1,5  </t>
  </si>
  <si>
    <t xml:space="preserve">4 x 16  </t>
  </si>
  <si>
    <t xml:space="preserve">4 x 25  </t>
  </si>
  <si>
    <t xml:space="preserve">4 x 35  </t>
  </si>
  <si>
    <t xml:space="preserve">4 x 50  </t>
  </si>
  <si>
    <t xml:space="preserve">4 x 70  </t>
  </si>
  <si>
    <t xml:space="preserve">4 x 95  </t>
  </si>
  <si>
    <t xml:space="preserve">4 x 120  </t>
  </si>
  <si>
    <t xml:space="preserve">4 x 150  </t>
  </si>
  <si>
    <t xml:space="preserve">4 x 185  </t>
  </si>
  <si>
    <t xml:space="preserve">4 x 240  </t>
  </si>
  <si>
    <t>6 x 0,34</t>
  </si>
  <si>
    <t>12 x 0,50</t>
  </si>
  <si>
    <t>8 x 1</t>
  </si>
  <si>
    <t>5 x 2 x 0,75</t>
  </si>
  <si>
    <t>Cat.5e  U/UTP  flex</t>
  </si>
  <si>
    <t>Cat.5e  F/UTP  flex</t>
  </si>
  <si>
    <t>2 x 4         crv/crn</t>
  </si>
  <si>
    <t>2 x 0,5      crv/crn</t>
  </si>
  <si>
    <t>Cijena</t>
  </si>
  <si>
    <t>Multimode</t>
  </si>
  <si>
    <t>Singlemode</t>
  </si>
  <si>
    <t>X00-A</t>
  </si>
  <si>
    <t>AF Type</t>
  </si>
  <si>
    <t>Unitronic BUS PB   1 x 2 x 0,64</t>
  </si>
  <si>
    <t xml:space="preserve">Unitronic BUS EIB   2 x 2 x 0,8  </t>
  </si>
  <si>
    <t>PVC-om izolirani vodič – finožični</t>
  </si>
  <si>
    <t>PVC-om izoliran i oplašten instalacijski kabel</t>
  </si>
  <si>
    <t>PVC-om izoliran i oplašten instalacijski plosnati kabel</t>
  </si>
  <si>
    <t>PVC-om izolirani fleksibilni plosnati kabel</t>
  </si>
  <si>
    <t>PVC-om izoliran i oplašten laki finožični kabel</t>
  </si>
  <si>
    <t>PVC-om izoliran i oplašten finožični kabel</t>
  </si>
  <si>
    <t>Lakom gumom oplašten i izoliran fleksibilni kabel</t>
  </si>
  <si>
    <t>Teškom gumom oplašten i gumom izoliran fleksibilni kabel</t>
  </si>
  <si>
    <t>Gumom izoliran i oplašten kabel za jača meh. opterećenja</t>
  </si>
  <si>
    <t>DIN VDE 0250 dio 812</t>
  </si>
  <si>
    <t>Gumom oplašten jednožilni kabel za zavarivanje</t>
  </si>
  <si>
    <t>Plosnati gumom oplašten kabel za ukrasnu rasvjetu</t>
  </si>
  <si>
    <t>Energetski i signalni 0,6/1 kV kabel izoliran i oplašten PVC-om</t>
  </si>
  <si>
    <t>HRN HD 603 S1</t>
  </si>
  <si>
    <t>Energetski 0,6/1 kV kabel izoliran i oplašten PVC-om, s Al vodičima</t>
  </si>
  <si>
    <t>Samonosivi kabelski snop 0,6/1 kV s XLPE-izolacijom</t>
  </si>
  <si>
    <t>HRN HD 626 S1</t>
  </si>
  <si>
    <t>Naziv</t>
  </si>
  <si>
    <t>H07BQ-F  2x1,5</t>
  </si>
  <si>
    <t>H07BQ-F  3x1,5</t>
  </si>
  <si>
    <t>H07BQ-F  4x1,5</t>
  </si>
  <si>
    <t>H07BQ-F  5x1,5</t>
  </si>
  <si>
    <t>H07BQ-F  3x2,5</t>
  </si>
  <si>
    <t>H07BQ-F  4x2,5</t>
  </si>
  <si>
    <t>H07BQ-F  5x2,5</t>
  </si>
  <si>
    <t>H07BQ-F  3x4</t>
  </si>
  <si>
    <t>H07BQ-F  5x4</t>
  </si>
  <si>
    <t>H07BQ-F  5x6</t>
  </si>
  <si>
    <t>RG 6      75 Ω</t>
  </si>
  <si>
    <t>RG 58 C/U    50 Ω</t>
  </si>
  <si>
    <t>RG 59 B/U    75 Ω</t>
  </si>
  <si>
    <t>RG 11    75 Ω</t>
  </si>
  <si>
    <t>RG 213 U     50 Ω</t>
  </si>
  <si>
    <t>MIL-C-17, EN 50117-6, EN 50117-2</t>
  </si>
  <si>
    <t xml:space="preserve"> razno</t>
  </si>
  <si>
    <t>100, 500</t>
  </si>
  <si>
    <t>100, 250</t>
  </si>
  <si>
    <t>100, 250, razno</t>
  </si>
  <si>
    <t>CATV 1,13/4,8 AF  tri-shield  75 Ω</t>
  </si>
  <si>
    <t>Koaksijalni priključni (drop) i glavni (trunk) kabeli</t>
  </si>
  <si>
    <t>Konstrukcija</t>
  </si>
  <si>
    <t>IEC 60228</t>
  </si>
  <si>
    <t>Uže za uzemljenje</t>
  </si>
  <si>
    <t>Traka za uzemljenje i gromobransku zaštitu</t>
  </si>
  <si>
    <t>Signalni fleksibilni kabel izoliran i oplašten PVC-om</t>
  </si>
  <si>
    <t>DIN VDE 0245</t>
  </si>
  <si>
    <t>Signalni fleksibilni kabel s PVC izolacijom i plaštom te Cu zaslonom</t>
  </si>
  <si>
    <t>Silikonskom gumom izoliran finožični vodič</t>
  </si>
  <si>
    <t>Silikonskom gumom izoliran i oplašten fleksibilni kabel</t>
  </si>
  <si>
    <t>Poliuretanom oplašten fleksibilni energetski kabel za gradilišta</t>
  </si>
  <si>
    <t>Bezhalogeni energetski i signalni 0,6/1 kV kabel</t>
  </si>
  <si>
    <t>HRN HD 604 S1</t>
  </si>
  <si>
    <t>ÖVE K50</t>
  </si>
  <si>
    <t>Telekom. instalacijski kabel od PVC-a i zaslonom od Al-folije</t>
  </si>
  <si>
    <t>DIN VDE 0815</t>
  </si>
  <si>
    <t>Vatrodojavni instalacijski kabel od PVC-a i zaslonom od Al-folije</t>
  </si>
  <si>
    <t>Telekom. podzemni kabel od PE-a, uzdužno vodonepropusan</t>
  </si>
  <si>
    <t>HT: T4- 2336/92</t>
  </si>
  <si>
    <t>Elektronički fleksibilni kabel izoliran i oplašten PVC-om, s Cu opletom</t>
  </si>
  <si>
    <t>DIN VDE 0812</t>
  </si>
  <si>
    <t>Kabel za alarmne sustave</t>
  </si>
  <si>
    <t>ISO/IEC 11801, IEC 61156-5</t>
  </si>
  <si>
    <t>Kabeli za bus sisteme</t>
  </si>
  <si>
    <t>Svjetlovodni kabel za univerzalnu primjenu (unutarnju i vanjsku)</t>
  </si>
  <si>
    <t>ISO/IEC 11801</t>
  </si>
  <si>
    <t>Svjetlovodni kabel za vanjsku primjenu, uvlačni</t>
  </si>
  <si>
    <t>Grupa</t>
  </si>
  <si>
    <t>PP-Y</t>
  </si>
  <si>
    <t>NSSHöu-J</t>
  </si>
  <si>
    <t>PP00</t>
  </si>
  <si>
    <t>SKS</t>
  </si>
  <si>
    <t>Cu uže</t>
  </si>
  <si>
    <t>Fe/Zn</t>
  </si>
  <si>
    <t>Solar</t>
  </si>
  <si>
    <t>J-Y(ST)Y</t>
  </si>
  <si>
    <t>TK-59</t>
  </si>
  <si>
    <t>LAN</t>
  </si>
  <si>
    <t>Koax</t>
  </si>
  <si>
    <t>Security kabel</t>
  </si>
  <si>
    <t>FOC</t>
  </si>
  <si>
    <t>Rabat
(%)</t>
  </si>
  <si>
    <t>Promjer 
(mm)</t>
  </si>
  <si>
    <t>Cu ili Al 
(kg/km)</t>
  </si>
  <si>
    <t>Težina 
(kg/km)</t>
  </si>
  <si>
    <t/>
  </si>
  <si>
    <t>H05S-K</t>
  </si>
  <si>
    <t>H05SS-F</t>
  </si>
  <si>
    <t>Cjenik kabela i vodiča za</t>
  </si>
  <si>
    <t>Slobodan unos</t>
  </si>
  <si>
    <t>5,7 x 13,3</t>
  </si>
  <si>
    <t>27-33</t>
  </si>
  <si>
    <t>19-23</t>
  </si>
  <si>
    <t>21-25</t>
  </si>
  <si>
    <t>7,6-9,8</t>
  </si>
  <si>
    <t>8,0-10,4</t>
  </si>
  <si>
    <t>9,0-11,6</t>
  </si>
  <si>
    <t>9,8-12,7</t>
  </si>
  <si>
    <t>9,6-12,4</t>
  </si>
  <si>
    <t>10,7-13,8</t>
  </si>
  <si>
    <t>11,9-15,3</t>
  </si>
  <si>
    <t>11,3-14,5</t>
  </si>
  <si>
    <t>14,1-17,9</t>
  </si>
  <si>
    <t>15,7-20</t>
  </si>
  <si>
    <t>2,4 x 4,8</t>
  </si>
  <si>
    <t>4,5 x 9,7</t>
  </si>
  <si>
    <t>JE-H(St)H  1x2x0,8 E30-E90</t>
  </si>
  <si>
    <t>TK-59  2x2x0,8</t>
  </si>
  <si>
    <t>FG16R16  1x25</t>
  </si>
  <si>
    <t>FG16R16  1x35</t>
  </si>
  <si>
    <t>FG16R16  1x50</t>
  </si>
  <si>
    <t>FG16R16  1x70</t>
  </si>
  <si>
    <t>FG16R16  1x95</t>
  </si>
  <si>
    <t>FG16R16  1x120</t>
  </si>
  <si>
    <t>FG16R16  1x150</t>
  </si>
  <si>
    <t>FG16R16  1x185</t>
  </si>
  <si>
    <t>FG16R16  1x240</t>
  </si>
  <si>
    <t>FG16R16  1x300</t>
  </si>
  <si>
    <t>FG16R16  1x400</t>
  </si>
  <si>
    <t>FG16OR16  2x1,5</t>
  </si>
  <si>
    <t>FG16OR16  2x2,5</t>
  </si>
  <si>
    <t>FG16OR16  2x4</t>
  </si>
  <si>
    <t>FG16OR16  2x6</t>
  </si>
  <si>
    <t>FG16OR16  2x10</t>
  </si>
  <si>
    <t>FG16OR16  3x1,5</t>
  </si>
  <si>
    <t>FG16OR16  3x2,5</t>
  </si>
  <si>
    <t>FG16OR16  3x4</t>
  </si>
  <si>
    <t>FG16OR16  3x6</t>
  </si>
  <si>
    <t>FG16OR16  3x10</t>
  </si>
  <si>
    <t>FG16OR16  4x1,5</t>
  </si>
  <si>
    <t>FG16OR16  4x2,5</t>
  </si>
  <si>
    <t>FG16OR16  4x4</t>
  </si>
  <si>
    <t>FG16OR16  4x6</t>
  </si>
  <si>
    <t>FG16OR16  4x10</t>
  </si>
  <si>
    <t>FG16OR16  4x16</t>
  </si>
  <si>
    <t>FG16OR16  4x25</t>
  </si>
  <si>
    <t>FG16OR16  3x35+1x25</t>
  </si>
  <si>
    <t>FG16OR16  3x50+1x25</t>
  </si>
  <si>
    <t>FG16OR16  3x70+1x35</t>
  </si>
  <si>
    <t>FG16OR16  3x95+1x50</t>
  </si>
  <si>
    <t>FG16OR16  3x120+1x70</t>
  </si>
  <si>
    <t>FG16OR16  3x150+1x95</t>
  </si>
  <si>
    <t>FG16OR16  5x1,5</t>
  </si>
  <si>
    <t>FG16OR16  5x2,5</t>
  </si>
  <si>
    <t>FG16OR16  5x4</t>
  </si>
  <si>
    <t>FG16OR16  5x6</t>
  </si>
  <si>
    <t>FG16OR16  5x10</t>
  </si>
  <si>
    <t>FG16OR16  5x16</t>
  </si>
  <si>
    <t>FG16OR16  5x25</t>
  </si>
  <si>
    <t>FG16OR16  5x35</t>
  </si>
  <si>
    <t>FG16OR16  7x1,5</t>
  </si>
  <si>
    <t>FG16OR16  12x1,5</t>
  </si>
  <si>
    <t>FG16OR16</t>
  </si>
  <si>
    <t>NHXH FE180/E90</t>
  </si>
  <si>
    <t>NHXH FE180/E90  1x120</t>
  </si>
  <si>
    <t>NHXH FE180/E90  1x150</t>
  </si>
  <si>
    <t>NHXH FE180/E90  1x185</t>
  </si>
  <si>
    <t>NHXH FE180/E90  1x240</t>
  </si>
  <si>
    <t>NHXH FE180/E90  2x1,5</t>
  </si>
  <si>
    <t>NHXH FE180/E90  3x1,5</t>
  </si>
  <si>
    <t xml:space="preserve">3 x 1,5  </t>
  </si>
  <si>
    <t>NHXH FE180/E90  3x2,5</t>
  </si>
  <si>
    <t xml:space="preserve">3 x 2,5  </t>
  </si>
  <si>
    <t>NHXH FE180/E90  3x4</t>
  </si>
  <si>
    <t xml:space="preserve">3 x 4  </t>
  </si>
  <si>
    <t>NHXH FE180/E90  3x6</t>
  </si>
  <si>
    <t xml:space="preserve">3 x 6  </t>
  </si>
  <si>
    <t>NHXH FE180/E90  4x1,5</t>
  </si>
  <si>
    <t xml:space="preserve">4 x 1,5  </t>
  </si>
  <si>
    <t>NHXH FE180/E90  4x2,5</t>
  </si>
  <si>
    <t xml:space="preserve">4 x 2,5  </t>
  </si>
  <si>
    <t>NHXH FE180/E90  4x4</t>
  </si>
  <si>
    <t xml:space="preserve">4 x 4  </t>
  </si>
  <si>
    <t>NHXH FE180/E90  4x6</t>
  </si>
  <si>
    <t xml:space="preserve">4 x 6  </t>
  </si>
  <si>
    <t>NHXH FE180/E90  4x10</t>
  </si>
  <si>
    <t xml:space="preserve">4 x 10  </t>
  </si>
  <si>
    <t>NHXH FE180/E90  4x16</t>
  </si>
  <si>
    <t>NHXH FE180/E90  4x25</t>
  </si>
  <si>
    <t>NHXH FE180/E90  4x35</t>
  </si>
  <si>
    <t>NHXH FE180/E90  4x50</t>
  </si>
  <si>
    <t>NHXH FE180/E90  4x70</t>
  </si>
  <si>
    <t>NHXH FE180/E90  4x95</t>
  </si>
  <si>
    <t>NHXH FE180/E90  4x120</t>
  </si>
  <si>
    <t>NHXH FE180/E90  4x150</t>
  </si>
  <si>
    <t>NHXH FE180/E90  4x185</t>
  </si>
  <si>
    <t>NHXH FE180/E90  4x240</t>
  </si>
  <si>
    <t>NHXH FE180/E90  5x1,5</t>
  </si>
  <si>
    <t xml:space="preserve">5 x 1,5  </t>
  </si>
  <si>
    <t>NHXH FE180/E90  5x2,5</t>
  </si>
  <si>
    <t xml:space="preserve">5 x 2,5  </t>
  </si>
  <si>
    <t>NHXH FE180/E90  5x4</t>
  </si>
  <si>
    <t xml:space="preserve">5 x 4  </t>
  </si>
  <si>
    <t>NHXH FE180/E90  5x6</t>
  </si>
  <si>
    <t xml:space="preserve">5 x 6  </t>
  </si>
  <si>
    <t>NHXH FE180/E90  5x10</t>
  </si>
  <si>
    <t xml:space="preserve">5 x 10  </t>
  </si>
  <si>
    <t>NHXH FE180/E90  5x16</t>
  </si>
  <si>
    <t xml:space="preserve">5 x 16  </t>
  </si>
  <si>
    <t>NHXH FE180/E90  5x25</t>
  </si>
  <si>
    <t xml:space="preserve">5 x 25  </t>
  </si>
  <si>
    <t>NHXH FE180/E90  5x35</t>
  </si>
  <si>
    <t xml:space="preserve">5 x 35  </t>
  </si>
  <si>
    <t>NHXH FE180/E90  1x25</t>
  </si>
  <si>
    <t>NHXH FE180/E90  1x35</t>
  </si>
  <si>
    <t>NHXH FE180/E90  1x50</t>
  </si>
  <si>
    <t>NHXH FE180/E90  1x70</t>
  </si>
  <si>
    <t>NHXH FE180/E90  1x95</t>
  </si>
  <si>
    <t>Bezhalogeni instalacijski kabel 300/500 V</t>
  </si>
  <si>
    <t>NHXMH</t>
  </si>
  <si>
    <t>DIN VDE 0250 dio 214</t>
  </si>
  <si>
    <t>NHXH FE180/E90  7x1,5</t>
  </si>
  <si>
    <t>NHXH FE180/E90  7x2,5</t>
  </si>
  <si>
    <t>NHXMH  3x1,5</t>
  </si>
  <si>
    <t>NHXMH  3x2,5</t>
  </si>
  <si>
    <t>8,4-9,8</t>
  </si>
  <si>
    <t xml:space="preserve">J-H(St)H </t>
  </si>
  <si>
    <t>J-H(St)H</t>
  </si>
  <si>
    <t>BXO-HFTG</t>
  </si>
  <si>
    <t>BXO-HFTG  3x1,5</t>
  </si>
  <si>
    <t>BXO-HFTG  3x2,5</t>
  </si>
  <si>
    <t>IEC 60092-350, IEC 60092-353</t>
  </si>
  <si>
    <t>Brodski teškogorivi kabel bez halogena 0,6/1 kV</t>
  </si>
  <si>
    <t>Cat.5e  U/UTP  PVC  200 MHz</t>
  </si>
  <si>
    <t>Cat.5e  U/UTP  LSOH  200 MHz</t>
  </si>
  <si>
    <t>Cat.5e  F/UTP  PVC  200 MHz</t>
  </si>
  <si>
    <t>Cat.5e  F/UTP  LSOH  200 MHz</t>
  </si>
  <si>
    <t>Cat.5e  SF/UTP  LSOH  200 MHz</t>
  </si>
  <si>
    <t>Cat.5e  F/UTP  PE outdoor  200 MHz</t>
  </si>
  <si>
    <t>Cat.6  U/UTP  PVC  350 MHz</t>
  </si>
  <si>
    <t>Cat.6  U/UTP  LSOH  350 MHz</t>
  </si>
  <si>
    <t>Cat.6  U/FTP  PVC  350 MHz</t>
  </si>
  <si>
    <t>Cat.6  U/FTP  LSOH  350 MHz</t>
  </si>
  <si>
    <t>Cat.6  S/FTP  LSOH  350 MHz</t>
  </si>
  <si>
    <t>Cat.6  U/UTP  PE outdoor  350 MHz</t>
  </si>
  <si>
    <t>Cat.6A U/FTP  LSOH  500 MHz</t>
  </si>
  <si>
    <t>Cat.5e  U/UTP  PE outdoor  200 MHz</t>
  </si>
  <si>
    <t>Cat.5e  U/UTP  PE outdoor   200 MHz</t>
  </si>
  <si>
    <t>Cat.7  S/FTP LSOH  800 MHz</t>
  </si>
  <si>
    <t>Cat.7  S/FTP LSOH   800 MHz</t>
  </si>
  <si>
    <t>Cat.7  S/FTP   PE  outdoor   800 MHz</t>
  </si>
  <si>
    <t>Cat.7  S/FTP   PE  outdoor  800 MHz</t>
  </si>
  <si>
    <t>CPR</t>
  </si>
  <si>
    <t>Eca</t>
  </si>
  <si>
    <t>Pakiranje</t>
  </si>
  <si>
    <t>Promjer</t>
  </si>
  <si>
    <t>Težina</t>
  </si>
  <si>
    <t>(m)</t>
  </si>
  <si>
    <t>(mm)</t>
  </si>
  <si>
    <t>(kg/km)</t>
  </si>
  <si>
    <t>Cijena kn</t>
  </si>
  <si>
    <t>Cijena EUR</t>
  </si>
  <si>
    <t>HRK</t>
  </si>
  <si>
    <t>EUR</t>
  </si>
  <si>
    <t>(Eur/km)</t>
  </si>
  <si>
    <t>(Kn/m)</t>
  </si>
  <si>
    <t>kn /m</t>
  </si>
  <si>
    <t>€ /km</t>
  </si>
  <si>
    <t>11001</t>
  </si>
  <si>
    <t>11002</t>
  </si>
  <si>
    <t>11003</t>
  </si>
  <si>
    <t>11004</t>
  </si>
  <si>
    <t>11005</t>
  </si>
  <si>
    <t>11201</t>
  </si>
  <si>
    <t>11202</t>
  </si>
  <si>
    <t>11203</t>
  </si>
  <si>
    <t>11204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</si>
  <si>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</si>
  <si>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</si>
  <si>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</si>
  <si>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</si>
  <si>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</si>
  <si>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</si>
  <si>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</si>
  <si>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</si>
  <si>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</si>
  <si>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</si>
  <si>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</si>
  <si>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</si>
  <si>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</si>
  <si>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</si>
  <si>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</si>
  <si>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</si>
  <si>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</si>
  <si>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</si>
  <si>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11601</t>
  </si>
  <si>
    <t>11801</t>
  </si>
  <si>
    <t>11802</t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</si>
  <si>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</si>
  <si>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</si>
  <si>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</si>
  <si>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</si>
  <si>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</si>
  <si>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</si>
  <si>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</si>
  <si>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</si>
  <si>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</si>
  <si>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</si>
  <si>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</si>
  <si>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</si>
  <si>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</si>
  <si>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</si>
  <si>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</si>
  <si>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</si>
  <si>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</si>
  <si>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</si>
  <si>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</si>
  <si>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</si>
  <si>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12001</t>
  </si>
  <si>
    <t>12002</t>
  </si>
  <si>
    <t>12201</t>
  </si>
  <si>
    <t>12401</t>
  </si>
  <si>
    <t>12402</t>
  </si>
  <si>
    <t>12403</t>
  </si>
  <si>
    <t>12404</t>
  </si>
  <si>
    <t>12601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</si>
  <si>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</si>
  <si>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</si>
  <si>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</si>
  <si>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</si>
  <si>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</si>
  <si>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</si>
  <si>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</si>
  <si>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</si>
  <si>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</si>
  <si>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</si>
  <si>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</si>
  <si>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</si>
  <si>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</si>
  <si>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</si>
  <si>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</si>
  <si>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</si>
  <si>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</si>
  <si>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22801</t>
  </si>
  <si>
    <t>22802</t>
  </si>
  <si>
    <t>22803</t>
  </si>
  <si>
    <t>22804</t>
  </si>
  <si>
    <t>22805</t>
  </si>
  <si>
    <t>22806</t>
  </si>
  <si>
    <t>22807</t>
  </si>
  <si>
    <t>22808</t>
  </si>
  <si>
    <t>22809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</si>
  <si>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</si>
  <si>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</si>
  <si>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</si>
  <si>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</si>
  <si>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</si>
  <si>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</si>
  <si>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</si>
  <si>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</si>
  <si>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</si>
  <si>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</si>
  <si>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</si>
  <si>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</si>
  <si>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</si>
  <si>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</si>
  <si>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</si>
  <si>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</si>
  <si>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</si>
  <si>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</si>
  <si>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</si>
  <si>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</si>
  <si>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</si>
  <si>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</si>
  <si>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</si>
  <si>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</si>
  <si>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</si>
  <si>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</si>
  <si>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</si>
  <si>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</si>
  <si>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</si>
  <si>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</si>
  <si>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</si>
  <si>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23032</t>
  </si>
  <si>
    <t>23033</t>
  </si>
  <si>
    <t>23034</t>
  </si>
  <si>
    <t>23201</t>
  </si>
  <si>
    <t>23202</t>
  </si>
  <si>
    <t>23203</t>
  </si>
  <si>
    <t>23204</t>
  </si>
  <si>
    <t>23205</t>
  </si>
  <si>
    <t>23206</t>
  </si>
  <si>
    <t>23801</t>
  </si>
  <si>
    <t>23802</t>
  </si>
  <si>
    <t>23803</t>
  </si>
  <si>
    <t>23804</t>
  </si>
  <si>
    <t>23805</t>
  </si>
  <si>
    <t>23806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</si>
  <si>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</si>
  <si>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</si>
  <si>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</si>
  <si>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</si>
  <si>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</si>
  <si>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</si>
  <si>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</si>
  <si>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</si>
  <si>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</si>
  <si>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23817</t>
  </si>
  <si>
    <t>23818</t>
  </si>
  <si>
    <t>23819</t>
  </si>
  <si>
    <t>23820</t>
  </si>
  <si>
    <t>23821</t>
  </si>
  <si>
    <t>23822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</si>
  <si>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</si>
  <si>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</si>
  <si>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</si>
  <si>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</si>
  <si>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</si>
  <si>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</si>
  <si>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</si>
  <si>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</si>
  <si>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</si>
  <si>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23832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</si>
  <si>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</si>
  <si>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</si>
  <si>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</si>
  <si>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</si>
  <si>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</si>
  <si>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</si>
  <si>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</si>
  <si>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</si>
  <si>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</si>
  <si>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</si>
  <si>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</si>
  <si>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</si>
  <si>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</si>
  <si>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</si>
  <si>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</si>
  <si>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</si>
  <si>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23849</t>
  </si>
  <si>
    <t>23850</t>
  </si>
  <si>
    <t>23851</t>
  </si>
  <si>
    <t>23853</t>
  </si>
  <si>
    <t>23854</t>
  </si>
  <si>
    <t>23855</t>
  </si>
  <si>
    <t>23856</t>
  </si>
  <si>
    <t>23857</t>
  </si>
  <si>
    <t>23858</t>
  </si>
  <si>
    <t>23859</t>
  </si>
  <si>
    <t>24001</t>
  </si>
  <si>
    <t>24002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</si>
  <si>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</si>
  <si>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</si>
  <si>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</si>
  <si>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</si>
  <si>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</si>
  <si>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</si>
  <si>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</si>
  <si>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</si>
  <si>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</si>
  <si>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</si>
  <si>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24013</t>
  </si>
  <si>
    <t>24014</t>
  </si>
  <si>
    <t>24015</t>
  </si>
  <si>
    <t>24016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</si>
  <si>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</si>
  <si>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</si>
  <si>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</si>
  <si>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</si>
  <si>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</si>
  <si>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</si>
  <si>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</si>
  <si>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</si>
  <si>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</si>
  <si>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</si>
  <si>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</si>
  <si>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</si>
  <si>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</si>
  <si>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</si>
  <si>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</si>
  <si>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</si>
  <si>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</si>
  <si>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</si>
  <si>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</si>
  <si>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</si>
  <si>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</si>
  <si>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</si>
  <si>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</si>
  <si>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</si>
  <si>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</si>
  <si>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</si>
  <si>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</si>
  <si>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</si>
  <si>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24601</t>
  </si>
  <si>
    <t>24602</t>
  </si>
  <si>
    <t>24603</t>
  </si>
  <si>
    <t>24604</t>
  </si>
  <si>
    <t>24605</t>
  </si>
  <si>
    <t>24606</t>
  </si>
  <si>
    <t>24607</t>
  </si>
  <si>
    <t>24608</t>
  </si>
  <si>
    <t>24609</t>
  </si>
  <si>
    <t>24610</t>
  </si>
  <si>
    <t>24801</t>
  </si>
  <si>
    <t>24802</t>
  </si>
  <si>
    <t>25001</t>
  </si>
  <si>
    <t>25002</t>
  </si>
  <si>
    <t>25003</t>
  </si>
  <si>
    <t>25004</t>
  </si>
  <si>
    <t>25005</t>
  </si>
  <si>
    <t>25006</t>
  </si>
  <si>
    <t>25201</t>
  </si>
  <si>
    <t>25202</t>
  </si>
  <si>
    <t>25203</t>
  </si>
  <si>
    <t>25204</t>
  </si>
  <si>
    <t>25205</t>
  </si>
  <si>
    <t>26350</t>
  </si>
  <si>
    <t>26355</t>
  </si>
  <si>
    <t>26390</t>
  </si>
  <si>
    <t>NHXMH-O  2x1,5</t>
  </si>
  <si>
    <t>26400,1</t>
  </si>
  <si>
    <t>26400,2</t>
  </si>
  <si>
    <t>264003</t>
  </si>
  <si>
    <t>264004</t>
  </si>
  <si>
    <t>264005</t>
  </si>
  <si>
    <t>264006</t>
  </si>
  <si>
    <t>264007</t>
  </si>
  <si>
    <t>264008</t>
  </si>
  <si>
    <t>264009</t>
  </si>
  <si>
    <t>26401</t>
  </si>
  <si>
    <t>26402</t>
  </si>
  <si>
    <t>26403</t>
  </si>
  <si>
    <t>26404</t>
  </si>
  <si>
    <t>26405</t>
  </si>
  <si>
    <t>26406</t>
  </si>
  <si>
    <t>26407</t>
  </si>
  <si>
    <t>26408</t>
  </si>
  <si>
    <t>26409</t>
  </si>
  <si>
    <t>26410</t>
  </si>
  <si>
    <t>26411</t>
  </si>
  <si>
    <t>26412</t>
  </si>
  <si>
    <t>26413</t>
  </si>
  <si>
    <t>26414</t>
  </si>
  <si>
    <t>26415</t>
  </si>
  <si>
    <t>26416</t>
  </si>
  <si>
    <t>26417</t>
  </si>
  <si>
    <t>26418</t>
  </si>
  <si>
    <t>26419</t>
  </si>
  <si>
    <t>26420</t>
  </si>
  <si>
    <t>26421</t>
  </si>
  <si>
    <t>26422</t>
  </si>
  <si>
    <t>26423</t>
  </si>
  <si>
    <t>26424</t>
  </si>
  <si>
    <t>26425</t>
  </si>
  <si>
    <t>26426</t>
  </si>
  <si>
    <t>26427</t>
  </si>
  <si>
    <t>26428</t>
  </si>
  <si>
    <t>26429</t>
  </si>
  <si>
    <t>26430</t>
  </si>
  <si>
    <t>26431</t>
  </si>
  <si>
    <t>26432</t>
  </si>
  <si>
    <t>26433</t>
  </si>
  <si>
    <t>26434</t>
  </si>
  <si>
    <t>26435</t>
  </si>
  <si>
    <t>26436</t>
  </si>
  <si>
    <t>26437</t>
  </si>
  <si>
    <t>26438</t>
  </si>
  <si>
    <t>26439</t>
  </si>
  <si>
    <t>26440</t>
  </si>
  <si>
    <t>26441</t>
  </si>
  <si>
    <t>26442</t>
  </si>
  <si>
    <t>26443</t>
  </si>
  <si>
    <t>26445</t>
  </si>
  <si>
    <t>26446</t>
  </si>
  <si>
    <t>26447</t>
  </si>
  <si>
    <t>26448</t>
  </si>
  <si>
    <t>26449</t>
  </si>
  <si>
    <t>26450</t>
  </si>
  <si>
    <t>26451</t>
  </si>
  <si>
    <t>26452</t>
  </si>
  <si>
    <t>26453</t>
  </si>
  <si>
    <t>26454</t>
  </si>
  <si>
    <t>26455</t>
  </si>
  <si>
    <t>26456</t>
  </si>
  <si>
    <t>26792</t>
  </si>
  <si>
    <t>J-H(St)H  4x2x0,8</t>
  </si>
  <si>
    <t>26795</t>
  </si>
  <si>
    <t>JB-H(St)H  2x2x0,8</t>
  </si>
  <si>
    <t>28601</t>
  </si>
  <si>
    <t>28602</t>
  </si>
  <si>
    <t>28603</t>
  </si>
  <si>
    <t>28604</t>
  </si>
  <si>
    <t>28605</t>
  </si>
  <si>
    <t>28606</t>
  </si>
  <si>
    <t>28607</t>
  </si>
  <si>
    <t>28608</t>
  </si>
  <si>
    <t>28609</t>
  </si>
  <si>
    <t>28610</t>
  </si>
  <si>
    <t>28610,1</t>
  </si>
  <si>
    <t>28611</t>
  </si>
  <si>
    <t>28611,1</t>
  </si>
  <si>
    <t>28612</t>
  </si>
  <si>
    <t>28612,1</t>
  </si>
  <si>
    <t>28613</t>
  </si>
  <si>
    <t>28614</t>
  </si>
  <si>
    <t>28615</t>
  </si>
  <si>
    <t>33401</t>
  </si>
  <si>
    <t>33402</t>
  </si>
  <si>
    <t>33403</t>
  </si>
  <si>
    <t>33404</t>
  </si>
  <si>
    <t>33405</t>
  </si>
  <si>
    <t>33406</t>
  </si>
  <si>
    <t>33407</t>
  </si>
  <si>
    <t>33408</t>
  </si>
  <si>
    <t>33409</t>
  </si>
  <si>
    <t>33410</t>
  </si>
  <si>
    <t>33411</t>
  </si>
  <si>
    <t>33412</t>
  </si>
  <si>
    <t>33413</t>
  </si>
  <si>
    <t>33414</t>
  </si>
  <si>
    <t>33415</t>
  </si>
  <si>
    <t>33416</t>
  </si>
  <si>
    <t>33601</t>
  </si>
  <si>
    <t>34201</t>
  </si>
  <si>
    <t>34202</t>
  </si>
  <si>
    <t>34203</t>
  </si>
  <si>
    <t>34204</t>
  </si>
  <si>
    <t>34205</t>
  </si>
  <si>
    <t>34206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</si>
  <si>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</si>
  <si>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</si>
  <si>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</si>
  <si>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</si>
  <si>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</si>
  <si>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</si>
  <si>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</si>
  <si>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</si>
  <si>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</si>
  <si>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34216</t>
  </si>
  <si>
    <t>34217</t>
  </si>
  <si>
    <t>34218</t>
  </si>
  <si>
    <t>34219</t>
  </si>
  <si>
    <t>34220</t>
  </si>
  <si>
    <t>34221</t>
  </si>
  <si>
    <t>34222</t>
  </si>
  <si>
    <t>34223</t>
  </si>
  <si>
    <t>34224</t>
  </si>
  <si>
    <t>34225</t>
  </si>
  <si>
    <t>34226</t>
  </si>
  <si>
    <t>34227</t>
  </si>
  <si>
    <t>34228</t>
  </si>
  <si>
    <t>34229</t>
  </si>
  <si>
    <t>34230</t>
  </si>
  <si>
    <t>34231</t>
  </si>
  <si>
    <t>35401</t>
  </si>
  <si>
    <t>35402</t>
  </si>
  <si>
    <t>35403</t>
  </si>
  <si>
    <t>35404</t>
  </si>
  <si>
    <t>35405</t>
  </si>
  <si>
    <t>35406</t>
  </si>
  <si>
    <t>35407</t>
  </si>
  <si>
    <t>35408</t>
  </si>
  <si>
    <t>35409</t>
  </si>
  <si>
    <t>35410</t>
  </si>
  <si>
    <t>35411</t>
  </si>
  <si>
    <t>35412</t>
  </si>
  <si>
    <t>35413</t>
  </si>
  <si>
    <t>35414</t>
  </si>
  <si>
    <t>35415</t>
  </si>
  <si>
    <t>35416</t>
  </si>
  <si>
    <t>35417</t>
  </si>
  <si>
    <t>35418</t>
  </si>
  <si>
    <t>35419</t>
  </si>
  <si>
    <t>35420</t>
  </si>
  <si>
    <t>35421</t>
  </si>
  <si>
    <t>35422</t>
  </si>
  <si>
    <t>35423</t>
  </si>
  <si>
    <t>35424</t>
  </si>
  <si>
    <t>35426</t>
  </si>
  <si>
    <t>35427</t>
  </si>
  <si>
    <t>35428</t>
  </si>
  <si>
    <t>35429</t>
  </si>
  <si>
    <t>35430</t>
  </si>
  <si>
    <t>35431</t>
  </si>
  <si>
    <t>35432</t>
  </si>
  <si>
    <t>35433</t>
  </si>
  <si>
    <t>35434</t>
  </si>
  <si>
    <t>35435</t>
  </si>
  <si>
    <t>35436</t>
  </si>
  <si>
    <t>35437</t>
  </si>
  <si>
    <t>35438</t>
  </si>
  <si>
    <t>35440</t>
  </si>
  <si>
    <t>35441</t>
  </si>
  <si>
    <t>35442</t>
  </si>
  <si>
    <t>35443</t>
  </si>
  <si>
    <t>35444</t>
  </si>
  <si>
    <t>35445</t>
  </si>
  <si>
    <t>35446</t>
  </si>
  <si>
    <t>35447</t>
  </si>
  <si>
    <t>35448</t>
  </si>
  <si>
    <t>35449</t>
  </si>
  <si>
    <t>35450</t>
  </si>
  <si>
    <t>35451</t>
  </si>
  <si>
    <t>35452</t>
  </si>
  <si>
    <t>35453</t>
  </si>
  <si>
    <t>35454</t>
  </si>
  <si>
    <t>35457</t>
  </si>
  <si>
    <t>35458</t>
  </si>
  <si>
    <t>35459</t>
  </si>
  <si>
    <t>35460</t>
  </si>
  <si>
    <t>35461</t>
  </si>
  <si>
    <t>35462</t>
  </si>
  <si>
    <t>35463</t>
  </si>
  <si>
    <t>35464</t>
  </si>
  <si>
    <t>35466</t>
  </si>
  <si>
    <t>35467</t>
  </si>
  <si>
    <t>35468</t>
  </si>
  <si>
    <t>35469</t>
  </si>
  <si>
    <t>35470</t>
  </si>
  <si>
    <t>35472</t>
  </si>
  <si>
    <t>35473</t>
  </si>
  <si>
    <t>35474</t>
  </si>
  <si>
    <t>35475</t>
  </si>
  <si>
    <t>35476</t>
  </si>
  <si>
    <t>35477</t>
  </si>
  <si>
    <t>35601</t>
  </si>
  <si>
    <t>35602</t>
  </si>
  <si>
    <t>35603</t>
  </si>
  <si>
    <t>35604</t>
  </si>
  <si>
    <t>35605</t>
  </si>
  <si>
    <t>35606</t>
  </si>
  <si>
    <t>35607</t>
  </si>
  <si>
    <t>35608</t>
  </si>
  <si>
    <t>35609</t>
  </si>
  <si>
    <t>35610</t>
  </si>
  <si>
    <t>35611</t>
  </si>
  <si>
    <t>35612</t>
  </si>
  <si>
    <t>35613</t>
  </si>
  <si>
    <t>35614</t>
  </si>
  <si>
    <t>35615</t>
  </si>
  <si>
    <t>35616</t>
  </si>
  <si>
    <t>35617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</si>
  <si>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</si>
  <si>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</si>
  <si>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</si>
  <si>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</si>
  <si>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</si>
  <si>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</si>
  <si>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</si>
  <si>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</si>
  <si>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</si>
  <si>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</si>
  <si>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</si>
  <si>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</si>
  <si>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</si>
  <si>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</si>
  <si>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</si>
  <si>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</si>
  <si>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35634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</si>
  <si>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</si>
  <si>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</si>
  <si>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</si>
  <si>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</si>
  <si>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</si>
  <si>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</si>
  <si>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</si>
  <si>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</si>
  <si>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</si>
  <si>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35801</t>
  </si>
  <si>
    <t>35802</t>
  </si>
  <si>
    <t>35803</t>
  </si>
  <si>
    <t>35804</t>
  </si>
  <si>
    <t>35805</t>
  </si>
  <si>
    <t>35806</t>
  </si>
  <si>
    <t>35807</t>
  </si>
  <si>
    <t>35808</t>
  </si>
  <si>
    <t>35809</t>
  </si>
  <si>
    <t>35810</t>
  </si>
  <si>
    <t>35811</t>
  </si>
  <si>
    <t>36001</t>
  </si>
  <si>
    <t>36002</t>
  </si>
  <si>
    <t>36003</t>
  </si>
  <si>
    <t>36004</t>
  </si>
  <si>
    <t>36005</t>
  </si>
  <si>
    <t>36006</t>
  </si>
  <si>
    <t>36007</t>
  </si>
  <si>
    <t>36008</t>
  </si>
  <si>
    <t>36009</t>
  </si>
  <si>
    <t>36010</t>
  </si>
  <si>
    <t>36011</t>
  </si>
  <si>
    <t>36201</t>
  </si>
  <si>
    <t>36202</t>
  </si>
  <si>
    <t>36203</t>
  </si>
  <si>
    <t>36204</t>
  </si>
  <si>
    <t>36207</t>
  </si>
  <si>
    <t>36208</t>
  </si>
  <si>
    <t>36209</t>
  </si>
  <si>
    <t>36211</t>
  </si>
  <si>
    <t>36222</t>
  </si>
  <si>
    <t>36223</t>
  </si>
  <si>
    <t>NHXH E90</t>
  </si>
  <si>
    <t>36603</t>
  </si>
  <si>
    <t>36604</t>
  </si>
  <si>
    <t>36605</t>
  </si>
  <si>
    <t>36606</t>
  </si>
  <si>
    <t>36607</t>
  </si>
  <si>
    <t>36608</t>
  </si>
  <si>
    <t>36609</t>
  </si>
  <si>
    <t>36610</t>
  </si>
  <si>
    <t>36611</t>
  </si>
  <si>
    <t>36612</t>
  </si>
  <si>
    <t>36614</t>
  </si>
  <si>
    <t>36615</t>
  </si>
  <si>
    <t>36616</t>
  </si>
  <si>
    <t>36617</t>
  </si>
  <si>
    <t>36618</t>
  </si>
  <si>
    <t>36619</t>
  </si>
  <si>
    <t>36620</t>
  </si>
  <si>
    <t>36621</t>
  </si>
  <si>
    <t>36622</t>
  </si>
  <si>
    <t>36623</t>
  </si>
  <si>
    <t>36624</t>
  </si>
  <si>
    <t>36625</t>
  </si>
  <si>
    <t>36626</t>
  </si>
  <si>
    <t>36627</t>
  </si>
  <si>
    <t>36628</t>
  </si>
  <si>
    <t>36629</t>
  </si>
  <si>
    <t>36630</t>
  </si>
  <si>
    <t>36631</t>
  </si>
  <si>
    <t>36632</t>
  </si>
  <si>
    <t>36633</t>
  </si>
  <si>
    <t>36634</t>
  </si>
  <si>
    <t>36635</t>
  </si>
  <si>
    <t>36636</t>
  </si>
  <si>
    <t>36637</t>
  </si>
  <si>
    <t>36638</t>
  </si>
  <si>
    <t>36639</t>
  </si>
  <si>
    <t>36640</t>
  </si>
  <si>
    <t>36641</t>
  </si>
  <si>
    <t>36642</t>
  </si>
  <si>
    <t>36790</t>
  </si>
  <si>
    <t>J-H(St)H  2x2x0,8</t>
  </si>
  <si>
    <t>36791</t>
  </si>
  <si>
    <t>36800</t>
  </si>
  <si>
    <t>36801</t>
  </si>
  <si>
    <t>36802</t>
  </si>
  <si>
    <t>JE-H(St)H  4x2x0,8  E30/E90</t>
  </si>
  <si>
    <t>37003</t>
  </si>
  <si>
    <t>37004</t>
  </si>
  <si>
    <t>37005</t>
  </si>
  <si>
    <t>37201</t>
  </si>
  <si>
    <t>37202</t>
  </si>
  <si>
    <t>37203</t>
  </si>
  <si>
    <t>37204</t>
  </si>
  <si>
    <t>37205</t>
  </si>
  <si>
    <t>37206</t>
  </si>
  <si>
    <t>37401</t>
  </si>
  <si>
    <t>37402</t>
  </si>
  <si>
    <t>37403</t>
  </si>
  <si>
    <t>37404</t>
  </si>
  <si>
    <t>37405</t>
  </si>
  <si>
    <t>37406</t>
  </si>
  <si>
    <t>37407</t>
  </si>
  <si>
    <t>37408</t>
  </si>
  <si>
    <t>37409</t>
  </si>
  <si>
    <t>37410</t>
  </si>
  <si>
    <t>37411</t>
  </si>
  <si>
    <t>37412</t>
  </si>
  <si>
    <t>37413</t>
  </si>
  <si>
    <t>37414</t>
  </si>
  <si>
    <t>37415</t>
  </si>
  <si>
    <t>37416</t>
  </si>
  <si>
    <t>37417</t>
  </si>
  <si>
    <t>37418</t>
  </si>
  <si>
    <t>37419</t>
  </si>
  <si>
    <t>37420</t>
  </si>
  <si>
    <t>37601</t>
  </si>
  <si>
    <t>37602</t>
  </si>
  <si>
    <t>37603</t>
  </si>
  <si>
    <t>37801</t>
  </si>
  <si>
    <t>37802</t>
  </si>
  <si>
    <t>37803</t>
  </si>
  <si>
    <t>37804</t>
  </si>
  <si>
    <t>37805</t>
  </si>
  <si>
    <t>37806</t>
  </si>
  <si>
    <t>37807</t>
  </si>
  <si>
    <t>37808</t>
  </si>
  <si>
    <t>37808,5</t>
  </si>
  <si>
    <t>37809</t>
  </si>
  <si>
    <t>37810</t>
  </si>
  <si>
    <t>38001</t>
  </si>
  <si>
    <t>38002</t>
  </si>
  <si>
    <t>38003</t>
  </si>
  <si>
    <t>38004</t>
  </si>
  <si>
    <t>38005</t>
  </si>
  <si>
    <t>38006</t>
  </si>
  <si>
    <t>38007</t>
  </si>
  <si>
    <t>38008</t>
  </si>
  <si>
    <t>38009</t>
  </si>
  <si>
    <t>38010</t>
  </si>
  <si>
    <t>38011</t>
  </si>
  <si>
    <t>38012</t>
  </si>
  <si>
    <t>38013</t>
  </si>
  <si>
    <t>38014</t>
  </si>
  <si>
    <t>38015</t>
  </si>
  <si>
    <t>38016</t>
  </si>
  <si>
    <t>38017</t>
  </si>
  <si>
    <t>38018</t>
  </si>
  <si>
    <t>38019</t>
  </si>
  <si>
    <t>38020</t>
  </si>
  <si>
    <t>38021</t>
  </si>
  <si>
    <t>38022</t>
  </si>
  <si>
    <t>38023</t>
  </si>
  <si>
    <t>38025</t>
  </si>
  <si>
    <t>38026</t>
  </si>
  <si>
    <t>38027</t>
  </si>
  <si>
    <t>38028</t>
  </si>
  <si>
    <t>38029</t>
  </si>
  <si>
    <t>38030</t>
  </si>
  <si>
    <t>38031</t>
  </si>
  <si>
    <t>38032</t>
  </si>
  <si>
    <t>38033</t>
  </si>
  <si>
    <t>38034</t>
  </si>
  <si>
    <t>38035</t>
  </si>
  <si>
    <t>38036</t>
  </si>
  <si>
    <t>38037</t>
  </si>
  <si>
    <t>38038</t>
  </si>
  <si>
    <t>38039</t>
  </si>
  <si>
    <t>38040</t>
  </si>
  <si>
    <t>38041</t>
  </si>
  <si>
    <t>38042</t>
  </si>
  <si>
    <t>38043</t>
  </si>
  <si>
    <t>38044</t>
  </si>
  <si>
    <t>38045</t>
  </si>
  <si>
    <t>38054</t>
  </si>
  <si>
    <t>38055</t>
  </si>
  <si>
    <t>38056</t>
  </si>
  <si>
    <t>38057</t>
  </si>
  <si>
    <t>38058</t>
  </si>
  <si>
    <t>38059</t>
  </si>
  <si>
    <t>38060</t>
  </si>
  <si>
    <t>38061</t>
  </si>
  <si>
    <t>38062</t>
  </si>
  <si>
    <t>38063</t>
  </si>
  <si>
    <t>38064</t>
  </si>
  <si>
    <t>38201</t>
  </si>
  <si>
    <t>38202</t>
  </si>
  <si>
    <t>38203</t>
  </si>
  <si>
    <t>38204</t>
  </si>
  <si>
    <t>38205</t>
  </si>
  <si>
    <t>38206</t>
  </si>
  <si>
    <t>38401</t>
  </si>
  <si>
    <t>38402</t>
  </si>
  <si>
    <t>38801</t>
  </si>
  <si>
    <t>38802</t>
  </si>
  <si>
    <t>38803</t>
  </si>
  <si>
    <t>38804</t>
  </si>
  <si>
    <t>38805</t>
  </si>
  <si>
    <t>38807</t>
  </si>
  <si>
    <t>39001</t>
  </si>
  <si>
    <t>39002</t>
  </si>
  <si>
    <t>39003</t>
  </si>
  <si>
    <t>39004</t>
  </si>
  <si>
    <t>39005</t>
  </si>
  <si>
    <t>39006</t>
  </si>
  <si>
    <t>39007</t>
  </si>
  <si>
    <t>39201</t>
  </si>
  <si>
    <t>39202</t>
  </si>
  <si>
    <t>39203</t>
  </si>
  <si>
    <t>39204</t>
  </si>
  <si>
    <t>39401</t>
  </si>
  <si>
    <t>39402</t>
  </si>
  <si>
    <t>39403</t>
  </si>
  <si>
    <t>39404</t>
  </si>
  <si>
    <t>Tip Kabela</t>
  </si>
  <si>
    <t>Naziv tipa cjenik</t>
  </si>
  <si>
    <t>Alternativni naziv</t>
  </si>
  <si>
    <t>Opis</t>
  </si>
  <si>
    <t>Norma</t>
  </si>
  <si>
    <t>H07V-U</t>
  </si>
  <si>
    <t>PP-Y | NYM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</si>
  <si>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</si>
  <si>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</si>
  <si>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</si>
  <si>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</si>
  <si>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</si>
  <si>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</si>
  <si>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</si>
  <si>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</si>
  <si>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</si>
  <si>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</si>
  <si>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</si>
  <si>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</si>
  <si>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</si>
  <si>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</si>
  <si>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</si>
  <si>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J(B)H(St)H</t>
  </si>
  <si>
    <t>Skraćeni naziv</t>
  </si>
  <si>
    <t>Grupa2</t>
  </si>
  <si>
    <t>G01</t>
  </si>
  <si>
    <t>G02</t>
  </si>
  <si>
    <t>G03</t>
  </si>
  <si>
    <t>Koaxial</t>
  </si>
  <si>
    <t>JE-H(St)H E90</t>
  </si>
  <si>
    <t>PVC kabeli I vodiči</t>
  </si>
  <si>
    <t>Grupa naziv skraćeno</t>
  </si>
  <si>
    <t>Grupa naziv puni</t>
  </si>
  <si>
    <t>Signalni/upravljački kabeli</t>
  </si>
  <si>
    <t>Telekomunikacijski instalacijski kabel s izolacijom i plaštom od PVC-a</t>
  </si>
  <si>
    <t>H1Z2Z2-K</t>
  </si>
  <si>
    <t>Grupa naziv skraćeno no</t>
  </si>
  <si>
    <t>Grupa naziv puni no</t>
  </si>
  <si>
    <t>01.1</t>
  </si>
  <si>
    <t>01.2</t>
  </si>
  <si>
    <t>01.3</t>
  </si>
  <si>
    <t>01.4</t>
  </si>
  <si>
    <t>01.5</t>
  </si>
  <si>
    <t>01.6</t>
  </si>
  <si>
    <t>01.7</t>
  </si>
  <si>
    <t>01.8</t>
  </si>
  <si>
    <t>01.9</t>
  </si>
  <si>
    <t>02.1</t>
  </si>
  <si>
    <t>02.2</t>
  </si>
  <si>
    <t>02.3</t>
  </si>
  <si>
    <t>02.4</t>
  </si>
  <si>
    <t>02.5</t>
  </si>
  <si>
    <t>03.1</t>
  </si>
  <si>
    <t>03.2</t>
  </si>
  <si>
    <t>03.3</t>
  </si>
  <si>
    <t>04.1</t>
  </si>
  <si>
    <t>04.2</t>
  </si>
  <si>
    <t>04.3</t>
  </si>
  <si>
    <t>04.4</t>
  </si>
  <si>
    <t>04.5</t>
  </si>
  <si>
    <t>05.1</t>
  </si>
  <si>
    <t>05.2</t>
  </si>
  <si>
    <t>06.1</t>
  </si>
  <si>
    <t>06.2</t>
  </si>
  <si>
    <t>06.3</t>
  </si>
  <si>
    <t>06.4</t>
  </si>
  <si>
    <t>06.5</t>
  </si>
  <si>
    <t>07.1</t>
  </si>
  <si>
    <t>07.2</t>
  </si>
  <si>
    <t>08.1</t>
  </si>
  <si>
    <t>08.2</t>
  </si>
  <si>
    <t>08.3</t>
  </si>
  <si>
    <t>08.4</t>
  </si>
  <si>
    <t>09.1</t>
  </si>
  <si>
    <t>10.1</t>
  </si>
  <si>
    <t>10.2</t>
  </si>
  <si>
    <t>10.3</t>
  </si>
  <si>
    <t>10.4</t>
  </si>
  <si>
    <t>10.5</t>
  </si>
  <si>
    <t>10.6</t>
  </si>
  <si>
    <t>11.1</t>
  </si>
  <si>
    <t>12.1</t>
  </si>
  <si>
    <t>12.2</t>
  </si>
  <si>
    <t>Grupa1</t>
  </si>
  <si>
    <t>Cijene prikazati u valuti:</t>
  </si>
  <si>
    <t>06_Bezhalogeni kabeli</t>
  </si>
  <si>
    <t>06.4_BXO-HFTG</t>
  </si>
  <si>
    <t>PP00 | NYY</t>
  </si>
  <si>
    <t>Elkalex | NFA2X | N1XD4-AR</t>
  </si>
  <si>
    <t>LFZ-XY | NYFAZ</t>
  </si>
  <si>
    <t>05_Neizolirana užad/traka</t>
  </si>
  <si>
    <t>05.2_Fe/Zn traka</t>
  </si>
  <si>
    <t>Indeks</t>
  </si>
  <si>
    <t>01_PVC kabeli I vodiči</t>
  </si>
  <si>
    <t>01.1_H07V-U</t>
  </si>
  <si>
    <t>01.2_H07V-R</t>
  </si>
  <si>
    <t>01.3_H07V-K</t>
  </si>
  <si>
    <t>01.4_H07V2-K</t>
  </si>
  <si>
    <t>01.5_YM</t>
  </si>
  <si>
    <t>01.6_NYiFY</t>
  </si>
  <si>
    <t xml:space="preserve">01.7_H03VH-H </t>
  </si>
  <si>
    <t xml:space="preserve">01.8_H03VV-F </t>
  </si>
  <si>
    <t xml:space="preserve">01.9_H05VV-F </t>
  </si>
  <si>
    <t>02_Gumeni kabeli</t>
  </si>
  <si>
    <t>02.1_H05RR-F</t>
  </si>
  <si>
    <t>02.2_H07RN-F</t>
  </si>
  <si>
    <t>02.3_H01N2-D</t>
  </si>
  <si>
    <t>02.4_H05RNH2-F</t>
  </si>
  <si>
    <t>02.5_NSSHöu</t>
  </si>
  <si>
    <t>03_Silikon/PUR</t>
  </si>
  <si>
    <t>03.1_SiF</t>
  </si>
  <si>
    <t>03.2_SiHF</t>
  </si>
  <si>
    <t>03.3_H07BQ-F</t>
  </si>
  <si>
    <t>04_1 kV Cu I Al</t>
  </si>
  <si>
    <t>04.1_E-YY</t>
  </si>
  <si>
    <t>04.2_FG16(O)R16</t>
  </si>
  <si>
    <t>04.3_NYCY</t>
  </si>
  <si>
    <t>04.4_PP00-A</t>
  </si>
  <si>
    <t>04.5_X00-A</t>
  </si>
  <si>
    <t>05.1_Bakreno uže</t>
  </si>
  <si>
    <t>06.1_NHXMH</t>
  </si>
  <si>
    <t>06.2_N2XH</t>
  </si>
  <si>
    <t>06.3_NHXH E90</t>
  </si>
  <si>
    <t>06.5_H1Z2Z2-K</t>
  </si>
  <si>
    <t>07_Signalni kabeli</t>
  </si>
  <si>
    <t>07.1_YSLY</t>
  </si>
  <si>
    <t>07.2_YSLCY</t>
  </si>
  <si>
    <t>08_Kabeli za elektroniku</t>
  </si>
  <si>
    <t>08.1_LiYCY</t>
  </si>
  <si>
    <t>08.2_Kabel za alarme</t>
  </si>
  <si>
    <t>08.3_Kabel za zvučnike</t>
  </si>
  <si>
    <t>08.4_Profibus</t>
  </si>
  <si>
    <t>09_Koaksijalni kabeli</t>
  </si>
  <si>
    <t>09.1_Koaxial</t>
  </si>
  <si>
    <t>10_Telekomunikacijski kabeli</t>
  </si>
  <si>
    <t>10.1_YYSch</t>
  </si>
  <si>
    <t>10.2_J-Y(St)Y</t>
  </si>
  <si>
    <t>10.3_JB-Y(St)Y</t>
  </si>
  <si>
    <t xml:space="preserve">10.4_J-H(St)H </t>
  </si>
  <si>
    <t>10.5_JE-H(St)H E90</t>
  </si>
  <si>
    <t>10.6_TK 59</t>
  </si>
  <si>
    <t>10_LAN kabeli</t>
  </si>
  <si>
    <t>11.1_Cat.5e,  Cat.6,  Cat.7</t>
  </si>
  <si>
    <t>10_Svjetlovodni kabeli</t>
  </si>
  <si>
    <t>12.1_Multimode</t>
  </si>
  <si>
    <t>12.2_Singlemode</t>
  </si>
  <si>
    <t>Cu/Al</t>
  </si>
  <si>
    <r>
      <t xml:space="preserve">Filter 
</t>
    </r>
    <r>
      <rPr>
        <b/>
        <sz val="9"/>
        <color rgb="FFFAF7E4"/>
        <rFont val="Calibri"/>
        <family val="2"/>
        <scheme val="minor"/>
      </rPr>
      <t>Grupa</t>
    </r>
  </si>
  <si>
    <r>
      <t xml:space="preserve">Filter 
</t>
    </r>
    <r>
      <rPr>
        <b/>
        <sz val="9"/>
        <color rgb="FFFAF7E4"/>
        <rFont val="Calibri"/>
        <family val="2"/>
        <scheme val="minor"/>
      </rPr>
      <t>Tip</t>
    </r>
  </si>
  <si>
    <t xml:space="preserve">  SIGNALNI / UPRAVLJAČKI KABELI</t>
  </si>
  <si>
    <t xml:space="preserve">  KABELI ZA ELEKTRONIKU</t>
  </si>
  <si>
    <t xml:space="preserve">  KOAX</t>
  </si>
  <si>
    <t xml:space="preserve">  LAN KABELI</t>
  </si>
  <si>
    <t xml:space="preserve">  SVJETLOVODNI KABELI</t>
  </si>
  <si>
    <t xml:space="preserve">  PVC-OM IZOLIRANI INSTALACIJSKI KABELI I VODIČI</t>
  </si>
  <si>
    <t xml:space="preserve">  GUMOM IZOLIRANI KABELI</t>
  </si>
  <si>
    <t xml:space="preserve">  SILKONOM I PUR-om IZOLIRANI KABELI I VODIČI</t>
  </si>
  <si>
    <t xml:space="preserve">  ENERGETSKI KABELI 1 Kv - Al I Cu</t>
  </si>
  <si>
    <t xml:space="preserve">  NEIZOLIRANA UŽAD I TRAKA</t>
  </si>
  <si>
    <t xml:space="preserve">  BEZHALOGENI I VATROOTPORNI KABELI I VODIČI</t>
  </si>
  <si>
    <t xml:space="preserve">  TELEKOMUNIKACIJSKI KABELI - PVC I BEZHALOGENI</t>
  </si>
  <si>
    <r>
      <t>(mm</t>
    </r>
    <r>
      <rPr>
        <vertAlign val="superscript"/>
        <sz val="7"/>
        <color theme="0"/>
        <rFont val="Calibri"/>
        <family val="2"/>
        <scheme val="minor"/>
      </rPr>
      <t>2)</t>
    </r>
  </si>
  <si>
    <t>E-AYY</t>
  </si>
  <si>
    <t>Solarni kabel</t>
  </si>
  <si>
    <t>n/a</t>
  </si>
  <si>
    <t>NHXMH  3x4</t>
  </si>
  <si>
    <t>NHXMH  3x6</t>
  </si>
  <si>
    <t>NHXMH  4x1,5</t>
  </si>
  <si>
    <t>NHXMH  5x1,5</t>
  </si>
  <si>
    <t>NHXMH  5x2,5</t>
  </si>
  <si>
    <t>NHXMH  5x4</t>
  </si>
  <si>
    <t>NHXMH  5x6</t>
  </si>
  <si>
    <t>ŠifraNew</t>
  </si>
  <si>
    <t>2 x 2 x 0,8  (crveni)</t>
  </si>
  <si>
    <t>JE-H(St)H E30-E90</t>
  </si>
  <si>
    <t>grupa 1</t>
  </si>
  <si>
    <t>grupa 2</t>
  </si>
  <si>
    <t>H07V-U  1,5</t>
  </si>
  <si>
    <t>H07V-U  2,5</t>
  </si>
  <si>
    <t>H07V-U  4</t>
  </si>
  <si>
    <t>H07V-U  6</t>
  </si>
  <si>
    <t>H07V-U  10</t>
  </si>
  <si>
    <t>H07V-R  10</t>
  </si>
  <si>
    <t>H07V-R  16</t>
  </si>
  <si>
    <t>H07V-R  25</t>
  </si>
  <si>
    <t>H07V-R  35</t>
  </si>
  <si>
    <t>H07V-K  1,5</t>
  </si>
  <si>
    <t>H07V-K  2,5</t>
  </si>
  <si>
    <t>H07V-K  4</t>
  </si>
  <si>
    <t>H07V-K  6</t>
  </si>
  <si>
    <t>H07V-K  10</t>
  </si>
  <si>
    <t>H07V-K  16</t>
  </si>
  <si>
    <t xml:space="preserve">H07V-K  25 </t>
  </si>
  <si>
    <t xml:space="preserve">H07V-K  35 </t>
  </si>
  <si>
    <t>H07V-K  50</t>
  </si>
  <si>
    <t>H07V-K  70</t>
  </si>
  <si>
    <t>H07V-K  95</t>
  </si>
  <si>
    <t>H07V-K  120</t>
  </si>
  <si>
    <t>H07V-K  150</t>
  </si>
  <si>
    <t>H07V-K  185</t>
  </si>
  <si>
    <t>H07V-K  240</t>
  </si>
  <si>
    <t>H05V-K  0,5</t>
  </si>
  <si>
    <t>H05V-K  0,75</t>
  </si>
  <si>
    <t>H05V-K  1</t>
  </si>
  <si>
    <t>H07V2-K  150</t>
  </si>
  <si>
    <t>YM  3x1,5</t>
  </si>
  <si>
    <t>YM  3x1,5  S500</t>
  </si>
  <si>
    <t>YM  4x1,5</t>
  </si>
  <si>
    <t>YM  4x1,5  S500</t>
  </si>
  <si>
    <t>YM  5x1,5</t>
  </si>
  <si>
    <t>YM  5x1,5  S500</t>
  </si>
  <si>
    <t>YM  7x1,5</t>
  </si>
  <si>
    <t>YM  3x2,5</t>
  </si>
  <si>
    <t>YM  3x2,5  S500</t>
  </si>
  <si>
    <t>YM  4x2,5</t>
  </si>
  <si>
    <t>YM  4x2,5  S500</t>
  </si>
  <si>
    <t>YM  5x2,5</t>
  </si>
  <si>
    <t>YM  5x2,5  S500</t>
  </si>
  <si>
    <t>YM  3x4</t>
  </si>
  <si>
    <t>YM  3x6</t>
  </si>
  <si>
    <t xml:space="preserve">YM  4x4 </t>
  </si>
  <si>
    <t xml:space="preserve">YM  4x6 </t>
  </si>
  <si>
    <t xml:space="preserve">YM  4x10 re </t>
  </si>
  <si>
    <t xml:space="preserve">YM  5x4 </t>
  </si>
  <si>
    <t xml:space="preserve">YM  5x6 </t>
  </si>
  <si>
    <t>YM  5x10</t>
  </si>
  <si>
    <t>YM  2x1,5</t>
  </si>
  <si>
    <t>H05VV-F  2x1</t>
  </si>
  <si>
    <t>H05VV-F  3x1</t>
  </si>
  <si>
    <t>H05VV-F  4x1</t>
  </si>
  <si>
    <t>H05VV-F  5x1</t>
  </si>
  <si>
    <t>H05VV-F  7x1</t>
  </si>
  <si>
    <t>H05VV-F  2x1,5</t>
  </si>
  <si>
    <t>H05VV-F  3x1,5</t>
  </si>
  <si>
    <t>H05VV-F  4x1,5</t>
  </si>
  <si>
    <t>H05VV-F  5x1,5</t>
  </si>
  <si>
    <t>H05VV-F  7x1,5</t>
  </si>
  <si>
    <t>H05VV-F  2x2,5</t>
  </si>
  <si>
    <t>H05VV-F  3x2,5</t>
  </si>
  <si>
    <t>H05VV-F  4x2,5</t>
  </si>
  <si>
    <t>H05VV-F  5x2,5</t>
  </si>
  <si>
    <t>H05VV-F  4x4</t>
  </si>
  <si>
    <t>H05VV-F  4x6</t>
  </si>
  <si>
    <t>H05VV-F  5x4</t>
  </si>
  <si>
    <t>H05VV-F  5x6</t>
  </si>
  <si>
    <t>NYiFY  3x1,5</t>
  </si>
  <si>
    <t>NYiFY  3x2,5</t>
  </si>
  <si>
    <t>H03VH-H  2x0,75</t>
  </si>
  <si>
    <t>H03VV-F  2x0,75</t>
  </si>
  <si>
    <t>H03VV-F  3x0,75</t>
  </si>
  <si>
    <t>H03VV-F  4x0,75</t>
  </si>
  <si>
    <t>H03VV-F  5x0,75</t>
  </si>
  <si>
    <t xml:space="preserve">E-AYY  4x16 </t>
  </si>
  <si>
    <t xml:space="preserve">E-AYY  4x25 </t>
  </si>
  <si>
    <t xml:space="preserve">E-AYY  4x35 </t>
  </si>
  <si>
    <t xml:space="preserve">E-AYY  4x50 </t>
  </si>
  <si>
    <t xml:space="preserve">E-AYY  4x70 </t>
  </si>
  <si>
    <t xml:space="preserve">E-AYY  4x95 </t>
  </si>
  <si>
    <t xml:space="preserve">E-AYY  4x120 </t>
  </si>
  <si>
    <t xml:space="preserve">E-AYY  4x150 </t>
  </si>
  <si>
    <t xml:space="preserve">E-AYY  4x185 </t>
  </si>
  <si>
    <t xml:space="preserve">E-AYY  4x240 </t>
  </si>
  <si>
    <t>H1Z2Z2-K  4</t>
  </si>
  <si>
    <t>H1Z2Z2-K  6</t>
  </si>
  <si>
    <t>H1Z2Z2-K  10</t>
  </si>
  <si>
    <t>Vaša rabatna lista:</t>
  </si>
  <si>
    <t>Prikaz tablica 2:</t>
  </si>
  <si>
    <t>Prikaz važeći cjenik:</t>
  </si>
  <si>
    <t>Danas:</t>
  </si>
  <si>
    <t>dan</t>
  </si>
  <si>
    <t>mjesec</t>
  </si>
  <si>
    <t>Valuta:</t>
  </si>
  <si>
    <t>Data validation</t>
  </si>
  <si>
    <t>EUR prikaz</t>
  </si>
  <si>
    <t>HRK prikaz</t>
  </si>
  <si>
    <t>p/n plist</t>
  </si>
  <si>
    <t>old</t>
  </si>
  <si>
    <t>rabatna lista</t>
  </si>
  <si>
    <t>H05RR-F 2x1</t>
  </si>
  <si>
    <t>H05RR-F 2x1,5</t>
  </si>
  <si>
    <t>H05RR-F 3x1,5</t>
  </si>
  <si>
    <t>H05RR-F 4x1,5</t>
  </si>
  <si>
    <t>H05RR-F 5x1,5</t>
  </si>
  <si>
    <t>H05RR-F 2x2,5</t>
  </si>
  <si>
    <t>H05RR-F 3x2,5</t>
  </si>
  <si>
    <t>H05RR-F 4x2,5</t>
  </si>
  <si>
    <t>H05RR-F 5x2,5</t>
  </si>
  <si>
    <t>H07RN-F 2x1,5</t>
  </si>
  <si>
    <t>H07RN-F 3x1,5</t>
  </si>
  <si>
    <t>H07RN-F 4x1,5</t>
  </si>
  <si>
    <t>H07RN-F 5x1,5</t>
  </si>
  <si>
    <t>H07RN-F 7x1,5</t>
  </si>
  <si>
    <t>H07RN-F 12x1,5</t>
  </si>
  <si>
    <t>H07RN-F 19x1,5</t>
  </si>
  <si>
    <t>H07RN-F 24x1,5</t>
  </si>
  <si>
    <t>H07RN-F 2x2,5</t>
  </si>
  <si>
    <t>H07RN-F 3x2,5</t>
  </si>
  <si>
    <t>H07RN-F 4x2,5</t>
  </si>
  <si>
    <t>H07RN-F 5x2,5</t>
  </si>
  <si>
    <t>H07RN-F 7x2,5</t>
  </si>
  <si>
    <t>H07RN-F 12x2,5</t>
  </si>
  <si>
    <t>H07RN-F 19x2,5</t>
  </si>
  <si>
    <t>H07RN-F 24x2,5</t>
  </si>
  <si>
    <t>H07RN-F 3x4</t>
  </si>
  <si>
    <t>H07RN-F 3x6</t>
  </si>
  <si>
    <t>H07RN-F 3x10</t>
  </si>
  <si>
    <t>H07RN-F 4x4</t>
  </si>
  <si>
    <t>H07RN-F 4x6</t>
  </si>
  <si>
    <t>H07RN-F 4x10</t>
  </si>
  <si>
    <t>H07RN-F 4x16</t>
  </si>
  <si>
    <t>H07RN-F 4x25</t>
  </si>
  <si>
    <t>H07RN-F 4x35</t>
  </si>
  <si>
    <t>H07RN-F 4x50</t>
  </si>
  <si>
    <t>H07RN-F 4x70</t>
  </si>
  <si>
    <t>H07RN-F 4x95</t>
  </si>
  <si>
    <t>H07RN-F 5x4</t>
  </si>
  <si>
    <t>H07RN-F 5x6</t>
  </si>
  <si>
    <t>H07RN-F 5x10</t>
  </si>
  <si>
    <t>H07RN-F 5x16</t>
  </si>
  <si>
    <t>H07RN-F 5x25</t>
  </si>
  <si>
    <t>H07RN-F 5x35</t>
  </si>
  <si>
    <t>H01N2-D 16</t>
  </si>
  <si>
    <t>H01N2-D 25</t>
  </si>
  <si>
    <t>H01N2-D 35</t>
  </si>
  <si>
    <t>H01N2-D 50</t>
  </si>
  <si>
    <t>H01N2-D 70</t>
  </si>
  <si>
    <t>H01N2-D 95</t>
  </si>
  <si>
    <t>H05RNH2-F 2x2,5</t>
  </si>
  <si>
    <t>NSSHöu-J 3x1,5</t>
  </si>
  <si>
    <t>NSSHöu-J 4x1,5</t>
  </si>
  <si>
    <t>NSSHöu-J 5x1,5</t>
  </si>
  <si>
    <t>NSSHöu-J 3x2,5</t>
  </si>
  <si>
    <t>NSSHöu-J 4x2,5</t>
  </si>
  <si>
    <t>NSSHöu-J 5x2,5</t>
  </si>
  <si>
    <t>NSSHöu-J 4x4</t>
  </si>
  <si>
    <t>NSSHöu-J 4x6</t>
  </si>
  <si>
    <t>NSSHöu-J 4x10</t>
  </si>
  <si>
    <t>NSSHöu-J 4x16</t>
  </si>
  <si>
    <t>NSSHöu-J 4x25</t>
  </si>
  <si>
    <t>NSSHöu-J 4x35</t>
  </si>
  <si>
    <t>NSSHöu-J 4x50</t>
  </si>
  <si>
    <t>NSSHöu-J 5x4</t>
  </si>
  <si>
    <t>NSSHöu-J 5x6</t>
  </si>
  <si>
    <t>NSSHöu-J 5x10</t>
  </si>
  <si>
    <t>SiF 0,5</t>
  </si>
  <si>
    <t>SiF 0,75</t>
  </si>
  <si>
    <t>SiF 1</t>
  </si>
  <si>
    <t>SiF 1,5</t>
  </si>
  <si>
    <t>SiF 2,5</t>
  </si>
  <si>
    <t>SiF 4</t>
  </si>
  <si>
    <t>SiF 6</t>
  </si>
  <si>
    <t>SiF 10</t>
  </si>
  <si>
    <t>SiF 16</t>
  </si>
  <si>
    <t>SiF 25</t>
  </si>
  <si>
    <t>SiF 35</t>
  </si>
  <si>
    <t>SiHF 2x0,75</t>
  </si>
  <si>
    <t>SiHF 3x0,75</t>
  </si>
  <si>
    <t>SiHF 3x1</t>
  </si>
  <si>
    <t>SiHF 2x1,5</t>
  </si>
  <si>
    <t>SiHF 3x1,5</t>
  </si>
  <si>
    <t>SiHF 4x1,5</t>
  </si>
  <si>
    <t>SiHF 5x1,5</t>
  </si>
  <si>
    <t>SiHF 7x1,5</t>
  </si>
  <si>
    <t>SiHF 3x2,5</t>
  </si>
  <si>
    <t>SiHF 4x2,5</t>
  </si>
  <si>
    <t>SiHF 5x2,5</t>
  </si>
  <si>
    <t>H07BQ-F 2x1,5</t>
  </si>
  <si>
    <t>H07BQ-F 3x1,5</t>
  </si>
  <si>
    <t>H07BQ-F 4x1,5</t>
  </si>
  <si>
    <t>H07BQ-F 5x1,5</t>
  </si>
  <si>
    <t>H07BQ-F 3x2,5</t>
  </si>
  <si>
    <t>H07BQ-F 4x2,5</t>
  </si>
  <si>
    <t>H07BQ-F 5x2,5</t>
  </si>
  <si>
    <t>H07BQ-F 3x4</t>
  </si>
  <si>
    <t>H07BQ-F 5x4</t>
  </si>
  <si>
    <t>H07BQ-F 5x6</t>
  </si>
  <si>
    <t>PP00 1x16</t>
  </si>
  <si>
    <t>PP00 1x25</t>
  </si>
  <si>
    <t>PP00 1x35</t>
  </si>
  <si>
    <t>PP00 1x50</t>
  </si>
  <si>
    <t>PP00 1x70</t>
  </si>
  <si>
    <t>PP00 1x95</t>
  </si>
  <si>
    <t>PP00 1x120</t>
  </si>
  <si>
    <t>PP00 1x150</t>
  </si>
  <si>
    <t>PP00 1x185</t>
  </si>
  <si>
    <t>PP00 1x240</t>
  </si>
  <si>
    <t>PP00 1x300</t>
  </si>
  <si>
    <t>PP00 2x1,5</t>
  </si>
  <si>
    <t>PP00 2x2,5</t>
  </si>
  <si>
    <t>PP00 2x4</t>
  </si>
  <si>
    <t>PP00 2x6</t>
  </si>
  <si>
    <t>PP00 3x1,5</t>
  </si>
  <si>
    <t>PP00 3x2,5</t>
  </si>
  <si>
    <t>PP00 3x4</t>
  </si>
  <si>
    <t>PP00 3x6</t>
  </si>
  <si>
    <t>PP00 3x10</t>
  </si>
  <si>
    <t>PP00 4x1,5</t>
  </si>
  <si>
    <t>PP00 4x2,5</t>
  </si>
  <si>
    <t>PP00 4x4</t>
  </si>
  <si>
    <t>PP00 4x6</t>
  </si>
  <si>
    <t>PP00 4x10</t>
  </si>
  <si>
    <t>PP00 4x16</t>
  </si>
  <si>
    <t>PP00 4x25</t>
  </si>
  <si>
    <t>PP00 4x35</t>
  </si>
  <si>
    <t>PP00 4x50</t>
  </si>
  <si>
    <t>PP00 4x70</t>
  </si>
  <si>
    <t>PP00 4x95</t>
  </si>
  <si>
    <t>PP00 4x120</t>
  </si>
  <si>
    <t>PP00 4x150</t>
  </si>
  <si>
    <t>PP00 4x185</t>
  </si>
  <si>
    <t>PP00 4x240</t>
  </si>
  <si>
    <t>PP00 5x1,5</t>
  </si>
  <si>
    <t>PP00 5x2,5</t>
  </si>
  <si>
    <t>PP00 5x4</t>
  </si>
  <si>
    <t>PP00 5x6</t>
  </si>
  <si>
    <t>PP00 5x10</t>
  </si>
  <si>
    <t>PP00 5x16</t>
  </si>
  <si>
    <t>PP00 5x25</t>
  </si>
  <si>
    <t>PP00 5x35</t>
  </si>
  <si>
    <t>PP00 7x1,5</t>
  </si>
  <si>
    <t>PP00 10x1,5</t>
  </si>
  <si>
    <t>PP00 12x1,5</t>
  </si>
  <si>
    <t>PP00 14x1,5</t>
  </si>
  <si>
    <t>PP00 16x1,5</t>
  </si>
  <si>
    <t>PP00 19x1,5</t>
  </si>
  <si>
    <t>PP00 24x1,5</t>
  </si>
  <si>
    <t>PP00 7x2,5</t>
  </si>
  <si>
    <t>PP00 10x2,5</t>
  </si>
  <si>
    <t>PP00 12x2,5</t>
  </si>
  <si>
    <t>PP00 14x2,5</t>
  </si>
  <si>
    <t>PP00 16x2,5</t>
  </si>
  <si>
    <t>PP00 19x2,5</t>
  </si>
  <si>
    <t>PP00 24x2,5</t>
  </si>
  <si>
    <t>FG16R16 1x25</t>
  </si>
  <si>
    <t>FG16R16 1x35</t>
  </si>
  <si>
    <t>FG16R16 1x50</t>
  </si>
  <si>
    <t>FG16R16 1x70</t>
  </si>
  <si>
    <t>FG16R16 1x95</t>
  </si>
  <si>
    <t>FG16R16 1x120</t>
  </si>
  <si>
    <t>FG16R16 1x150</t>
  </si>
  <si>
    <t>FG16R16 1x185</t>
  </si>
  <si>
    <t>FG16R16 1x240</t>
  </si>
  <si>
    <t>FG16R16 1x300</t>
  </si>
  <si>
    <t>FG16R16 1x400</t>
  </si>
  <si>
    <t>FG16OR16 2x1,5</t>
  </si>
  <si>
    <t>FG16OR16 2x2,5</t>
  </si>
  <si>
    <t>FG16OR16 2x4</t>
  </si>
  <si>
    <t>FG16OR16 2x6</t>
  </si>
  <si>
    <t>FG16OR16 2x10</t>
  </si>
  <si>
    <t>FG16OR16 3x1,5</t>
  </si>
  <si>
    <t>FG16OR16 3x2,5</t>
  </si>
  <si>
    <t>FG16OR16 3x4</t>
  </si>
  <si>
    <t>FG16OR16 3x6</t>
  </si>
  <si>
    <t>FG16OR16 3x10</t>
  </si>
  <si>
    <t>FG16OR16 4x1,5</t>
  </si>
  <si>
    <t>FG16OR16 4x2,5</t>
  </si>
  <si>
    <t>FG16OR16 4x4</t>
  </si>
  <si>
    <t>FG16OR16 4x6</t>
  </si>
  <si>
    <t>FG16OR16 4x10</t>
  </si>
  <si>
    <t>FG16OR16 4x16</t>
  </si>
  <si>
    <t>FG16OR16 4x25</t>
  </si>
  <si>
    <t>FG16OR16 3x35+1x25</t>
  </si>
  <si>
    <t>FG16OR16 3x50+1x25</t>
  </si>
  <si>
    <t>FG16OR16 3x70+1x35</t>
  </si>
  <si>
    <t>FG16OR16 3x95+1x50</t>
  </si>
  <si>
    <t>FG16OR16 3x120+1x70</t>
  </si>
  <si>
    <t>FG16OR16 3x150+1x95</t>
  </si>
  <si>
    <t>FG16OR16 5x1,5</t>
  </si>
  <si>
    <t>FG16OR16 5x2,5</t>
  </si>
  <si>
    <t>FG16OR16 5x4</t>
  </si>
  <si>
    <t>FG16OR16 5x6</t>
  </si>
  <si>
    <t>FG16OR16 5x10</t>
  </si>
  <si>
    <t>FG16OR16 5x16</t>
  </si>
  <si>
    <t>FG16OR16 5x25</t>
  </si>
  <si>
    <t>FG16OR16 5x35</t>
  </si>
  <si>
    <t>FG16OR16 7x1,5</t>
  </si>
  <si>
    <t>FG16OR16 12x1,5</t>
  </si>
  <si>
    <t>NYCY 2x1,5/1,5</t>
  </si>
  <si>
    <t>NYCY 3x1,5/1,5</t>
  </si>
  <si>
    <t>NYCY 4x1,5/1,5</t>
  </si>
  <si>
    <t>NYCY 5x1,5/1,5</t>
  </si>
  <si>
    <t>NYCY 7x1,5/2,5</t>
  </si>
  <si>
    <t>NYCY 12x1,5/2,5</t>
  </si>
  <si>
    <t>NYCY 16x1,5/4</t>
  </si>
  <si>
    <t>NYCY 19x1,5/4</t>
  </si>
  <si>
    <t>NYCY 24x1,5/6</t>
  </si>
  <si>
    <t>NYCY 30x1,5/6</t>
  </si>
  <si>
    <t>NYCY 2x2,5/2,5</t>
  </si>
  <si>
    <t>NYCY 3x2,5/2,5</t>
  </si>
  <si>
    <t>NYCY 4x2,5/2,5</t>
  </si>
  <si>
    <t>NYCY 5x2,5/2,5</t>
  </si>
  <si>
    <t>NYCY 7x2,5/2,5</t>
  </si>
  <si>
    <t>NYCY 10x2,5/4</t>
  </si>
  <si>
    <t>NYCY 12x2,5/4</t>
  </si>
  <si>
    <t>NYCY 16x2,5/6</t>
  </si>
  <si>
    <t>NYCY 19x2,5/6</t>
  </si>
  <si>
    <t>NYCY 21x2,5/6</t>
  </si>
  <si>
    <t>NYCY 24x2,5/10</t>
  </si>
  <si>
    <t>NYCY 2x4/4</t>
  </si>
  <si>
    <t>NYCY 3x4/4</t>
  </si>
  <si>
    <t>NYCY 4x4/4</t>
  </si>
  <si>
    <t>NYCY 5x4/4</t>
  </si>
  <si>
    <t>NYCY 2x6/6</t>
  </si>
  <si>
    <t>NYCY 3x6/6</t>
  </si>
  <si>
    <t>NYCY 4x6/6</t>
  </si>
  <si>
    <t>NYCY 5x6/6</t>
  </si>
  <si>
    <t>NYCY 4x10/10</t>
  </si>
  <si>
    <t>NYCY 4x16/16</t>
  </si>
  <si>
    <t>SKS 2x16</t>
  </si>
  <si>
    <t>SKS 4x16</t>
  </si>
  <si>
    <t>Cu uže 16</t>
  </si>
  <si>
    <t>Cu uže 25</t>
  </si>
  <si>
    <t>Cu uže 35</t>
  </si>
  <si>
    <t>Cu uže 50</t>
  </si>
  <si>
    <t>Cu uže 70</t>
  </si>
  <si>
    <t>Cu uže 95</t>
  </si>
  <si>
    <t>Fe/Zn 20x3</t>
  </si>
  <si>
    <t>Fe/Zn 25x3</t>
  </si>
  <si>
    <t>Fe/Zn 25x4</t>
  </si>
  <si>
    <t>Fe/Zn 30x4</t>
  </si>
  <si>
    <t>Fe/Zn 40x4</t>
  </si>
  <si>
    <t>NHXMH 3x1,5</t>
  </si>
  <si>
    <t>NHXMH 3x2,5</t>
  </si>
  <si>
    <t>NHXMH 3x4</t>
  </si>
  <si>
    <t>NHXMH  3x6</t>
  </si>
  <si>
    <t>NHXMH 4x1,5</t>
  </si>
  <si>
    <t>NHXMH 5x1,5</t>
  </si>
  <si>
    <t>NHXMH 5x2,5</t>
  </si>
  <si>
    <t>NHXMH 5x4</t>
  </si>
  <si>
    <t>NHXMH  5x6</t>
  </si>
  <si>
    <t>N2XH 1x16</t>
  </si>
  <si>
    <t>N2XH 1x25</t>
  </si>
  <si>
    <t>N2XH 1x35</t>
  </si>
  <si>
    <t>N2XH 1x50</t>
  </si>
  <si>
    <t>N2XH 1x70</t>
  </si>
  <si>
    <t>N2XH 1x95</t>
  </si>
  <si>
    <t>N2XH 1x120</t>
  </si>
  <si>
    <t>N2XH 1x150</t>
  </si>
  <si>
    <t>N2XH 1x185</t>
  </si>
  <si>
    <t>N2XH 1x240</t>
  </si>
  <si>
    <t>N2XH 1x300</t>
  </si>
  <si>
    <t>N2XH 1x400</t>
  </si>
  <si>
    <t>N2XH 1x500</t>
  </si>
  <si>
    <t>N2XH 2x1,5</t>
  </si>
  <si>
    <t>N2XH 2x2,5</t>
  </si>
  <si>
    <t>N2XH 3x1,5</t>
  </si>
  <si>
    <t>N2XH 3x2,5</t>
  </si>
  <si>
    <t>N2XH 3x4</t>
  </si>
  <si>
    <t>N2XH 3x6</t>
  </si>
  <si>
    <t>N2XH 3x10</t>
  </si>
  <si>
    <t>N2XH 4x1,5</t>
  </si>
  <si>
    <t>N2XH 4x2,5</t>
  </si>
  <si>
    <t>N2XH 4x4</t>
  </si>
  <si>
    <t>N2XH 4x6</t>
  </si>
  <si>
    <t>N2XH 4x10</t>
  </si>
  <si>
    <t>N2XH 4x16</t>
  </si>
  <si>
    <t>N2XH 4x25</t>
  </si>
  <si>
    <t>N2XH 4x35</t>
  </si>
  <si>
    <t>N2XH 4x50</t>
  </si>
  <si>
    <t>N2XH 4x70</t>
  </si>
  <si>
    <t>N2XH 4x95</t>
  </si>
  <si>
    <t>N2XH 4x120</t>
  </si>
  <si>
    <t>N2XH 4x150</t>
  </si>
  <si>
    <t>N2XH 4x185</t>
  </si>
  <si>
    <t>N2XH 4x240</t>
  </si>
  <si>
    <t>N2XH 5x1,5</t>
  </si>
  <si>
    <t>N2XH 5x2,5</t>
  </si>
  <si>
    <t>N2XH 5x4</t>
  </si>
  <si>
    <t>N2XH 5x6</t>
  </si>
  <si>
    <t>N2XH 5x10</t>
  </si>
  <si>
    <t>N2XH 5x16</t>
  </si>
  <si>
    <t>N2XH 5x25</t>
  </si>
  <si>
    <t>N2XH 5x35</t>
  </si>
  <si>
    <t>N2XH 7x1,5</t>
  </si>
  <si>
    <t>N2XH 10x1,5</t>
  </si>
  <si>
    <t>N2XH 12x1,5</t>
  </si>
  <si>
    <t>N2XH 14x1,5</t>
  </si>
  <si>
    <t>N2XH 19x1,5</t>
  </si>
  <si>
    <t>N2XH 24x1,5</t>
  </si>
  <si>
    <t>N2XH 7x2,5</t>
  </si>
  <si>
    <t>N2XH 10x2,5</t>
  </si>
  <si>
    <t>N2XH 12x2,5</t>
  </si>
  <si>
    <t>N2XH 14x2,5</t>
  </si>
  <si>
    <t>N2XH 19x2,5</t>
  </si>
  <si>
    <t>N2XH 24x2,5</t>
  </si>
  <si>
    <t>BXO-HFTG 3x1,5</t>
  </si>
  <si>
    <t>BXO-HFTG 3x2,5</t>
  </si>
  <si>
    <t>YSLY 2x0,5</t>
  </si>
  <si>
    <t>YSLY 3x0,5</t>
  </si>
  <si>
    <t>YSLY 4x0,5</t>
  </si>
  <si>
    <t>YSLY 5x0,5</t>
  </si>
  <si>
    <t>YSLY 7x0,5</t>
  </si>
  <si>
    <t>YSLY 10x0,5</t>
  </si>
  <si>
    <t>YSLY 12x0,5</t>
  </si>
  <si>
    <t>YSLY 14x0,5</t>
  </si>
  <si>
    <t>YSLY 16x0,5</t>
  </si>
  <si>
    <t>YSLY 21x0,5</t>
  </si>
  <si>
    <t>YSLY 25x0,5</t>
  </si>
  <si>
    <t>YSLY 30x0,5</t>
  </si>
  <si>
    <t>YSLY 2x0,75</t>
  </si>
  <si>
    <t>YSLY 3x0,75</t>
  </si>
  <si>
    <t>YSLY 4x0,75</t>
  </si>
  <si>
    <t>YSLY 5x0,75</t>
  </si>
  <si>
    <t>YSLY 6x0,75</t>
  </si>
  <si>
    <t>YSLY 7x0,75</t>
  </si>
  <si>
    <t>YSLY 10x0,75</t>
  </si>
  <si>
    <t>YSLY 12x0,75</t>
  </si>
  <si>
    <t>YSLY 16x0,75</t>
  </si>
  <si>
    <t>YSLY 21x0,75</t>
  </si>
  <si>
    <t>YSLY 25x0,75</t>
  </si>
  <si>
    <t>YSLY 34x0,75</t>
  </si>
  <si>
    <t>YSLY 2x1</t>
  </si>
  <si>
    <t>YSLY 3x1</t>
  </si>
  <si>
    <t>YSLY 4x1</t>
  </si>
  <si>
    <t>YSLY 5x1</t>
  </si>
  <si>
    <t>YSLY 7x1</t>
  </si>
  <si>
    <t>YSLY 10x1</t>
  </si>
  <si>
    <t>YSLY 12x1</t>
  </si>
  <si>
    <t>YSLY 14x1</t>
  </si>
  <si>
    <t>YSLY 16x1</t>
  </si>
  <si>
    <t>YSLY 18x1</t>
  </si>
  <si>
    <t>YSLY 21x1</t>
  </si>
  <si>
    <t>YSLY 25x1</t>
  </si>
  <si>
    <t>YSLY 34x1</t>
  </si>
  <si>
    <t>YSLY 2x1,5</t>
  </si>
  <si>
    <t>YSLY 3x1,5</t>
  </si>
  <si>
    <t>YSLY 4x1,5</t>
  </si>
  <si>
    <t>YSLY 5x1,5</t>
  </si>
  <si>
    <t>YSLY 6x1,5</t>
  </si>
  <si>
    <t>YSLY 7x1,5</t>
  </si>
  <si>
    <t>YSLY 10x1,5</t>
  </si>
  <si>
    <t>YSLY 12x1,5</t>
  </si>
  <si>
    <t>YSLY 14x1,5</t>
  </si>
  <si>
    <t>YSLY 16x1,5</t>
  </si>
  <si>
    <t>YSLY 18x1,5</t>
  </si>
  <si>
    <t>YSLY 21x1,5</t>
  </si>
  <si>
    <t>YSLY 25x1,5</t>
  </si>
  <si>
    <t>YSLY 32x1,5</t>
  </si>
  <si>
    <t>YSLY 34x1,5</t>
  </si>
  <si>
    <t>YSLY 2x2,5</t>
  </si>
  <si>
    <t>YSLY 3x2,5</t>
  </si>
  <si>
    <t>YSLY 4x2,5</t>
  </si>
  <si>
    <t>YSLY 5x2,5</t>
  </si>
  <si>
    <t>YSLY 7x2,5</t>
  </si>
  <si>
    <t>YSLY 10x2,5</t>
  </si>
  <si>
    <t>YSLY 12x2,5</t>
  </si>
  <si>
    <t>YSLY 18x2,5</t>
  </si>
  <si>
    <t>YSLY 3x4</t>
  </si>
  <si>
    <t>YSLY 4x4</t>
  </si>
  <si>
    <t>YSLY 4x6</t>
  </si>
  <si>
    <t>YSLY 4x10</t>
  </si>
  <si>
    <t>YSLY 4x16</t>
  </si>
  <si>
    <t>YSLY 5x4</t>
  </si>
  <si>
    <t>YSLY 5x6</t>
  </si>
  <si>
    <t>YSLY 5x10</t>
  </si>
  <si>
    <t>YSLY 5x16</t>
  </si>
  <si>
    <t>YSLY 7x4</t>
  </si>
  <si>
    <t>YSLY 7x6</t>
  </si>
  <si>
    <t>YSLCY 2x0,75</t>
  </si>
  <si>
    <t>YSLCY 3x0,75</t>
  </si>
  <si>
    <t>YSLCY 4x0,75</t>
  </si>
  <si>
    <t>YSLCY 5x0,75</t>
  </si>
  <si>
    <t>YSLCY 7x0,75</t>
  </si>
  <si>
    <t>YSLCY 12x0,75</t>
  </si>
  <si>
    <t>YSLCY 16x0,75</t>
  </si>
  <si>
    <t>YSLCY 25x0,75</t>
  </si>
  <si>
    <t>YSLCY 34x0,75</t>
  </si>
  <si>
    <t>YSLCY 2x1</t>
  </si>
  <si>
    <t>YSLCY 3x1</t>
  </si>
  <si>
    <t>YSLCY 4x1</t>
  </si>
  <si>
    <t>YSLCY 5x1</t>
  </si>
  <si>
    <t>YSLCY 7x1</t>
  </si>
  <si>
    <t>YSLCY 10x1</t>
  </si>
  <si>
    <t>YSLCY 12x1</t>
  </si>
  <si>
    <t>YSLCY 14x1</t>
  </si>
  <si>
    <t>YSLCY 18x1</t>
  </si>
  <si>
    <t>YSLCY 25x1</t>
  </si>
  <si>
    <t>YSLCY 34x1</t>
  </si>
  <si>
    <t>YSLCY 2x1,5</t>
  </si>
  <si>
    <t>YSLCY 3x1,5</t>
  </si>
  <si>
    <t>YSLCY 4x1,5</t>
  </si>
  <si>
    <t>YSLCY 5x1,5</t>
  </si>
  <si>
    <t>YSLCY 7x1,5</t>
  </si>
  <si>
    <t>YSLCY 12x1,5</t>
  </si>
  <si>
    <t>YSLCY 18x1,5</t>
  </si>
  <si>
    <t>YSLCY 25x1,5</t>
  </si>
  <si>
    <t>YSLCY 34x1,5</t>
  </si>
  <si>
    <t>YSLCY 2x2,5</t>
  </si>
  <si>
    <t>YSLCY 3x2,5</t>
  </si>
  <si>
    <t>YSLCY 4x2,5</t>
  </si>
  <si>
    <t>YSLCY 5x2,5</t>
  </si>
  <si>
    <t>YSLCY 7x2,5</t>
  </si>
  <si>
    <t>YSLCY 12x2,5</t>
  </si>
  <si>
    <t>YSLCY 4x4</t>
  </si>
  <si>
    <t>YSLCY 4x6</t>
  </si>
  <si>
    <t>YSLCY 4x10</t>
  </si>
  <si>
    <t>YSLCY 4x16</t>
  </si>
  <si>
    <t>YSLCY 5x4</t>
  </si>
  <si>
    <t>YSLCY 5x6</t>
  </si>
  <si>
    <t>YSLCY 5x10</t>
  </si>
  <si>
    <t>YSLCY 5x16</t>
  </si>
  <si>
    <t>LiYCY 2x0,25</t>
  </si>
  <si>
    <t>LiYCY 3x0,25</t>
  </si>
  <si>
    <t>LiYCY 4x0,25</t>
  </si>
  <si>
    <t>LiYCY 5x0,25</t>
  </si>
  <si>
    <t>LiYCY 6x0,25</t>
  </si>
  <si>
    <t>LiYCY 7x0,25</t>
  </si>
  <si>
    <t>LiYCY 8x0,25</t>
  </si>
  <si>
    <t>LiYCY 10x0,25</t>
  </si>
  <si>
    <t>LiYCY 2x0,34</t>
  </si>
  <si>
    <t>LiYCY 3x0,34</t>
  </si>
  <si>
    <t>LiYCY 4x0,34</t>
  </si>
  <si>
    <t>LiYCY 5x0,34</t>
  </si>
  <si>
    <t>LiYCY 6x0,34</t>
  </si>
  <si>
    <t>LiYCY 7x0,34</t>
  </si>
  <si>
    <t>LiYCY 8x0,34</t>
  </si>
  <si>
    <t>LiYCY 10x0,34</t>
  </si>
  <si>
    <t>LiYCY 2x0,5</t>
  </si>
  <si>
    <t>LiYCY 3x0,5</t>
  </si>
  <si>
    <t>LiYCY 4x0,5</t>
  </si>
  <si>
    <t>LiYCY 5x0,5</t>
  </si>
  <si>
    <t>LiYCY 7x0,5</t>
  </si>
  <si>
    <t>LiYCY 10x0,5</t>
  </si>
  <si>
    <t>LiYCY 12x0,5</t>
  </si>
  <si>
    <t>LiYCY 2x0,75</t>
  </si>
  <si>
    <t>LiYCY 3x0,75</t>
  </si>
  <si>
    <t>LiYCY 4x0,75</t>
  </si>
  <si>
    <t>LiYCY 5x0,75</t>
  </si>
  <si>
    <t>LiYCY 7x0,75</t>
  </si>
  <si>
    <t>LiYCY 8x0,75</t>
  </si>
  <si>
    <t>LiYCY 10x0,75</t>
  </si>
  <si>
    <t>LiYCY 12x0,75</t>
  </si>
  <si>
    <t>LiYCY 2x1</t>
  </si>
  <si>
    <t>LiYCY 3x1</t>
  </si>
  <si>
    <t>LiYCY 4x1</t>
  </si>
  <si>
    <t>LiYCY 5x1</t>
  </si>
  <si>
    <t>LiYCY 7x1</t>
  </si>
  <si>
    <t>LiYCY 8x1</t>
  </si>
  <si>
    <t>LiYCY 10x1</t>
  </si>
  <si>
    <t>LiYCY 12x1</t>
  </si>
  <si>
    <t>LiYCY 2x1,5</t>
  </si>
  <si>
    <t>LiYCY 3x1,5</t>
  </si>
  <si>
    <t>LiYCY 4x1,5</t>
  </si>
  <si>
    <t>LiYCY 5x1,5</t>
  </si>
  <si>
    <t>LiYCY 7x1,5</t>
  </si>
  <si>
    <t>LiYCY 2x2x0,5</t>
  </si>
  <si>
    <t>LiYCY 3x2x0,5</t>
  </si>
  <si>
    <t>LiYCY 4x2x0,5</t>
  </si>
  <si>
    <t>LiYCY 6x2x0,5</t>
  </si>
  <si>
    <t>LiYCY 8x2x0,5</t>
  </si>
  <si>
    <t>LiYCY 12x2x0,5</t>
  </si>
  <si>
    <t>LiYCY 2x2x0,75</t>
  </si>
  <si>
    <t>LiYCY 3x2x0,75</t>
  </si>
  <si>
    <t>LiYCY 4x2x0,75</t>
  </si>
  <si>
    <t>LiYCY 5x2x0,75</t>
  </si>
  <si>
    <t>LiYCY 6x2x0,75</t>
  </si>
  <si>
    <t>Security kabel 4x22</t>
  </si>
  <si>
    <t>Security kabel 6x22</t>
  </si>
  <si>
    <t>Security kabel 8x22</t>
  </si>
  <si>
    <t>Security kabel 12x22</t>
  </si>
  <si>
    <t>Security kabel 4x22+2x0,5</t>
  </si>
  <si>
    <t>Security kabel 6x22+2x0,75</t>
  </si>
  <si>
    <t>Security kabel 12x22+2x0,75</t>
  </si>
  <si>
    <t>Kabel za zvučnike 2x0,5 crv/crn</t>
  </si>
  <si>
    <t>Kabel za zvučnike 2x0,75 crv/crn</t>
  </si>
  <si>
    <t>Kabel za zvučnike 2x1 crv/crn</t>
  </si>
  <si>
    <t>Kabel za zvučnike 2x1,5 crv/crn</t>
  </si>
  <si>
    <t>Kabel za zvučnike 2x2,5 crv/crn</t>
  </si>
  <si>
    <t>Kabel za zvučnike 2x4 crv/crn</t>
  </si>
  <si>
    <t>CATV 1.13/4.8 triple shield</t>
  </si>
  <si>
    <t>YYSch 2x0,6</t>
  </si>
  <si>
    <t>YYSch 3x0,6</t>
  </si>
  <si>
    <t>YYSch 4x0,6</t>
  </si>
  <si>
    <t>YYSch 5x0,6</t>
  </si>
  <si>
    <t>YYSch 6x0,6</t>
  </si>
  <si>
    <t>YYSch 10x0,6</t>
  </si>
  <si>
    <t>J-Y(ST)Y 1x2x0,6</t>
  </si>
  <si>
    <t>J-Y(ST)Y 2x2x0,6</t>
  </si>
  <si>
    <t>J-Y(ST)Y 3x2x0,6</t>
  </si>
  <si>
    <t>J-Y(ST)Y 4x2x0,6</t>
  </si>
  <si>
    <t>J-Y(ST)Y 5x2x0,6</t>
  </si>
  <si>
    <t>J-Y(ST)Y 6x2x0,6</t>
  </si>
  <si>
    <t>J-Y(ST)Y 10x2x0,6</t>
  </si>
  <si>
    <t>J-Y(ST)Y 20x2x0,6</t>
  </si>
  <si>
    <t>J-Y(ST)Y 30x2x0,6</t>
  </si>
  <si>
    <t>J-Y(ST)Y 50x2x0,6</t>
  </si>
  <si>
    <t>J-Y(ST)Y 100x2x0,6</t>
  </si>
  <si>
    <t>J-Y(ST)Y 1x2x0,8</t>
  </si>
  <si>
    <t>J-Y(ST)Y 2x2x0,8</t>
  </si>
  <si>
    <t>J-Y(ST)Y 3x2x0,8</t>
  </si>
  <si>
    <t>J-Y(ST)Y 4x2x0,8</t>
  </si>
  <si>
    <t>J-Y(ST)Y 5x2x0,8</t>
  </si>
  <si>
    <t>J-Y(ST)Y 6x2x0,8</t>
  </si>
  <si>
    <t>J-Y(ST)Y 10x2x0,8</t>
  </si>
  <si>
    <t>J-Y(ST)Y 20x2x0,8</t>
  </si>
  <si>
    <t>J-Y(ST)Y 30x2x0,8</t>
  </si>
  <si>
    <t>JB-Y(St)Y 1x2x0,8</t>
  </si>
  <si>
    <t>JB-Y(St)Y 2x2x0,8</t>
  </si>
  <si>
    <t>JB-Y(St)Y 4x2x0,8</t>
  </si>
  <si>
    <t>J-H(St)H 2x2x0,8</t>
  </si>
  <si>
    <t>J-H(St)H 4x2x0,8</t>
  </si>
  <si>
    <t>JB-H(St)H 2x2x0,8</t>
  </si>
  <si>
    <t>JE-H(St)H 1x2x0,8 E30-E90</t>
  </si>
  <si>
    <t>JE-H(St)H 2x2x0,8 E30-E90</t>
  </si>
  <si>
    <t>JE-H(St)H 4x2x0,8 E30/E90</t>
  </si>
  <si>
    <t>TK-59 1x4x0,6</t>
  </si>
  <si>
    <t>TK-59 3x4x0,6</t>
  </si>
  <si>
    <t>TK-59 5x4x0,6</t>
  </si>
  <si>
    <t>TK-59 10x4x0,6</t>
  </si>
  <si>
    <t>TK-59 15x4x0,6</t>
  </si>
  <si>
    <t>TK-59 25x4x0,6</t>
  </si>
  <si>
    <t>TK-59 50x4x0,6</t>
  </si>
  <si>
    <t>TK-59 100x4x0,6</t>
  </si>
  <si>
    <t>TK-59 2x2x0,8</t>
  </si>
  <si>
    <t>TK-59 3x4x0,8</t>
  </si>
  <si>
    <t>TK-59 5x4x0,8</t>
  </si>
  <si>
    <t>Cat.5e U/UTP flex AWG26</t>
  </si>
  <si>
    <t>Cat.5e F/UTP flex AWG26</t>
  </si>
  <si>
    <t>U-DQ(ZN)BH 4 G50/125</t>
  </si>
  <si>
    <t>U-DQ(ZN)BH 8 G50/125</t>
  </si>
  <si>
    <t>U-DQ(ZN)BH 12 G50/125</t>
  </si>
  <si>
    <t>U-DQ(ZN)BH 24 G50/125</t>
  </si>
  <si>
    <t>A-DQ(ZN)2Y 3x4E9/125 - 12 niti</t>
  </si>
  <si>
    <t>A-DQ(ZN)2Y 4x6E9/125 - 24 niti</t>
  </si>
  <si>
    <t>A-DQ(ZN)2Y 4x12E9/125 - 48 niti</t>
  </si>
  <si>
    <t>A-DQ(ZN)2Y 8x12E9/125 - 96 niti</t>
  </si>
  <si>
    <t>PP00-A | NAYY</t>
  </si>
  <si>
    <t>10.4_J-H(St)H</t>
  </si>
  <si>
    <t>Bezhalogeni telekomunikacijski instalacijski kabel</t>
  </si>
  <si>
    <t>10.5_JE-H(St)H E30-E90</t>
  </si>
  <si>
    <t>--&gt;</t>
  </si>
  <si>
    <t>tranform u text!</t>
  </si>
  <si>
    <t>G04</t>
  </si>
  <si>
    <t>G05</t>
  </si>
  <si>
    <t>G06</t>
  </si>
  <si>
    <t>G07</t>
  </si>
  <si>
    <t>G08</t>
  </si>
  <si>
    <t>G09</t>
  </si>
  <si>
    <t>G10</t>
  </si>
  <si>
    <t>Gumeni kabeli</t>
  </si>
  <si>
    <t>G11</t>
  </si>
  <si>
    <t>G12</t>
  </si>
  <si>
    <t>G13</t>
  </si>
  <si>
    <t>G14</t>
  </si>
  <si>
    <t>G15</t>
  </si>
  <si>
    <t>Silikon/PUR</t>
  </si>
  <si>
    <t>G16</t>
  </si>
  <si>
    <t>G17</t>
  </si>
  <si>
    <t>G18</t>
  </si>
  <si>
    <t>1 kV Cu I Al</t>
  </si>
  <si>
    <t>G19</t>
  </si>
  <si>
    <t>G20</t>
  </si>
  <si>
    <t>G21</t>
  </si>
  <si>
    <t>G22</t>
  </si>
  <si>
    <t>G23</t>
  </si>
  <si>
    <t>Neizolirana užad/traka</t>
  </si>
  <si>
    <t>G24</t>
  </si>
  <si>
    <t>G25</t>
  </si>
  <si>
    <t>Bezhalogeni kabeli</t>
  </si>
  <si>
    <t>G26</t>
  </si>
  <si>
    <t>G27</t>
  </si>
  <si>
    <t>G28</t>
  </si>
  <si>
    <t>G29</t>
  </si>
  <si>
    <t>G30</t>
  </si>
  <si>
    <t>nevažeći</t>
  </si>
  <si>
    <t>--</t>
  </si>
  <si>
    <t>J-H(St)H  3x2x0,8</t>
  </si>
  <si>
    <t>CATV</t>
  </si>
  <si>
    <t>🔗</t>
  </si>
  <si>
    <t>⏩</t>
  </si>
  <si>
    <t>Šifra</t>
  </si>
  <si>
    <t>Rezerva</t>
  </si>
  <si>
    <t>Cjenik za mjesec:</t>
  </si>
  <si>
    <t>Tekst važeći/nevažeći cjenik:</t>
  </si>
  <si>
    <t>Datum učitanih cijena ne odgovara tekućem mjesecu. Molimo provjerite ispravnost cijena na:</t>
  </si>
  <si>
    <t>Cjenik hyperlink:</t>
  </si>
  <si>
    <t>http://www.tim-kabel.hr/content/view/107/233/lang,hrvatski/</t>
  </si>
  <si>
    <t>Cjenik hyperlink name:</t>
  </si>
  <si>
    <t>www.tim-kabel.hr</t>
  </si>
  <si>
    <t>Tablica 2 tekst:</t>
  </si>
  <si>
    <t>Tablica 2 hyperlink:</t>
  </si>
  <si>
    <t>Tablica 2 hyperlink ime :</t>
  </si>
  <si>
    <t>NYiFY</t>
  </si>
  <si>
    <t>01.7_H03VH-H</t>
  </si>
  <si>
    <t>H03VH-H</t>
  </si>
  <si>
    <t>01.8_H03VV-F</t>
  </si>
  <si>
    <t>H03VV-F</t>
  </si>
  <si>
    <t>01.9_H05VV-F</t>
  </si>
  <si>
    <t>H05VV-F</t>
  </si>
  <si>
    <t>E-YY</t>
  </si>
  <si>
    <t>FG16(O)R16</t>
  </si>
  <si>
    <t>04.4_E-AYY</t>
  </si>
  <si>
    <t>Neizolirana užad I traka</t>
  </si>
  <si>
    <t>06.3_NHXH FE180/E90</t>
  </si>
  <si>
    <t>Euronorm / CPR</t>
  </si>
  <si>
    <t>Cjenik</t>
  </si>
  <si>
    <t>Data sheet</t>
  </si>
  <si>
    <t>H07V-U(Eca)</t>
  </si>
  <si>
    <t>HRN EN 50525-2-31</t>
  </si>
  <si>
    <t>H07V-R(Eca)</t>
  </si>
  <si>
    <t>H07V-K(Eca)</t>
  </si>
  <si>
    <t>H07V2-K(Eca)</t>
  </si>
  <si>
    <t>YM(Eca)</t>
  </si>
  <si>
    <t>HRN EN 50525-1</t>
  </si>
  <si>
    <t>NYiFY(Eca)</t>
  </si>
  <si>
    <t>PP/R | YDY-t</t>
  </si>
  <si>
    <t>PN-DK 2.03</t>
  </si>
  <si>
    <t>H03VH-H(Eca)</t>
  </si>
  <si>
    <t>H03VV-F(Eca)</t>
  </si>
  <si>
    <t>HRN EN 50525-2-21</t>
  </si>
  <si>
    <t>H05VV-F(Eca)</t>
  </si>
  <si>
    <t>HRN EN 50525-2-11</t>
  </si>
  <si>
    <t>H05RR-F(Eca)</t>
  </si>
  <si>
    <t>H07RN-F(Eca)</t>
  </si>
  <si>
    <t>HRN EN 50525-2-81</t>
  </si>
  <si>
    <t>HRN EN 50525-2-82</t>
  </si>
  <si>
    <t>HRN EN 50525-2-41</t>
  </si>
  <si>
    <t>H07BQ-F(Eca)</t>
  </si>
  <si>
    <t>E-YY(Eca)</t>
  </si>
  <si>
    <t>Cca</t>
  </si>
  <si>
    <t>FG16(O)R16(Cca)</t>
  </si>
  <si>
    <t>Energetski fleksibilni kabel izoliran tvrdom EPMgumom i oplašten PVC-om</t>
  </si>
  <si>
    <t>CEI 20-13, CEI UNEL 35318-35322-35016</t>
  </si>
  <si>
    <t>NYCY(Eca)</t>
  </si>
  <si>
    <t>Energetski i signalnikabel izoliran i oplašten PVC-om, s koncetričnim vodičem</t>
  </si>
  <si>
    <t>E-AYY(Eca)</t>
  </si>
  <si>
    <t>Dca / B2ca</t>
  </si>
  <si>
    <t>NHXMH(Dca / B2ca)</t>
  </si>
  <si>
    <t>N2XH(Dca / B2ca)</t>
  </si>
  <si>
    <t>Bezhalogeni energetski kabel s funkcijom od 90 min, DIN 4102-12</t>
  </si>
  <si>
    <t>DIN VDE 0266</t>
  </si>
  <si>
    <t>MPRX | LKM-HF</t>
  </si>
  <si>
    <t>H1Z2Z2-K(Eca)</t>
  </si>
  <si>
    <t>Vodič za fotonaponskesustave</t>
  </si>
  <si>
    <t>HRN EN 50618</t>
  </si>
  <si>
    <t>YSLY(Eca)</t>
  </si>
  <si>
    <t>YSLCY(Eca)</t>
  </si>
  <si>
    <t>LiYCY(Eca)</t>
  </si>
  <si>
    <t>Kabel za alarme(Eca)</t>
  </si>
  <si>
    <t>Kabel za zvučnike(Eca)</t>
  </si>
  <si>
    <t>Profibus(Eca)</t>
  </si>
  <si>
    <t>Koaxial(Eca)</t>
  </si>
  <si>
    <t>YYSch(Eca)</t>
  </si>
  <si>
    <t>J-Y(St)Y(Eca)</t>
  </si>
  <si>
    <t>JB-Y(St)Y(Eca)</t>
  </si>
  <si>
    <t>J-H(St)H(Cca)</t>
  </si>
  <si>
    <t>Bezhalogeni instalacijski kabel za industrijsku elektroniku s funkcijom od 90 min, DIN 4102-12</t>
  </si>
  <si>
    <t>XzTKMXpw |A-2YF(L)2Y</t>
  </si>
  <si>
    <t>11.1_Cat.5e,Cat.6,Cat.7</t>
  </si>
  <si>
    <t>Cat.5e,Cat.6,Cat.7</t>
  </si>
  <si>
    <t>Eca, Cca</t>
  </si>
  <si>
    <t>Cat.5e,Cat.6,Cat.7(Eca, Cca)</t>
  </si>
  <si>
    <t>Multimode(Eca)</t>
  </si>
  <si>
    <t>Singlemode(Eca)</t>
  </si>
  <si>
    <t>H07V-U 1,5</t>
  </si>
  <si>
    <t>H07V-U 2,5</t>
  </si>
  <si>
    <t>H07V-U 4</t>
  </si>
  <si>
    <t>H07V-U 6</t>
  </si>
  <si>
    <t>H07V-U 10</t>
  </si>
  <si>
    <t>H07V-R 10</t>
  </si>
  <si>
    <t>H07V-R 16</t>
  </si>
  <si>
    <t>H07V-R 25</t>
  </si>
  <si>
    <t>H07V-R 35</t>
  </si>
  <si>
    <t>H05V-K 0,5</t>
  </si>
  <si>
    <t>H05V-K 0,75</t>
  </si>
  <si>
    <t>H05V-K 1</t>
  </si>
  <si>
    <t>H07V-K 1,5</t>
  </si>
  <si>
    <t>H07V-K 2,5</t>
  </si>
  <si>
    <t>H07V-K 4</t>
  </si>
  <si>
    <t>H07V-K 6</t>
  </si>
  <si>
    <t>H07V-K 10</t>
  </si>
  <si>
    <t>H07V-K 16</t>
  </si>
  <si>
    <t>H07V-K 25</t>
  </si>
  <si>
    <t>H07V-K 35</t>
  </si>
  <si>
    <t>H07V-K 50</t>
  </si>
  <si>
    <t>H07V-K 70</t>
  </si>
  <si>
    <t>H07V-K 95</t>
  </si>
  <si>
    <t>H07V-K 120</t>
  </si>
  <si>
    <t>H07V-K 150</t>
  </si>
  <si>
    <t>H07V-K 185</t>
  </si>
  <si>
    <t>H07V-K 240</t>
  </si>
  <si>
    <t>H07V2-K 150</t>
  </si>
  <si>
    <t>YM 2x1,5</t>
  </si>
  <si>
    <t>YM 3x1,5</t>
  </si>
  <si>
    <t>YM 3x1,5 S500</t>
  </si>
  <si>
    <t>YM 4x1,5</t>
  </si>
  <si>
    <t>YM 4x1,5 S500</t>
  </si>
  <si>
    <t>YM 5x1,5</t>
  </si>
  <si>
    <t>YM 5x1,5 S500</t>
  </si>
  <si>
    <t>YM 7x1,5</t>
  </si>
  <si>
    <t>YM 3x2,5</t>
  </si>
  <si>
    <t>YM 3x2,5 S500</t>
  </si>
  <si>
    <t>YM 4x2,5</t>
  </si>
  <si>
    <t>YM 4x2,5 S500</t>
  </si>
  <si>
    <t>YM 5x2,5</t>
  </si>
  <si>
    <t>YM 5x2,5 S500</t>
  </si>
  <si>
    <t>YM 3x4</t>
  </si>
  <si>
    <t>YM 3x6</t>
  </si>
  <si>
    <t>YM 4x4</t>
  </si>
  <si>
    <t>YM 4x6</t>
  </si>
  <si>
    <t>YM 4x10 re</t>
  </si>
  <si>
    <t>YM 5x4</t>
  </si>
  <si>
    <t>YM 5x6</t>
  </si>
  <si>
    <t>YM 5x10</t>
  </si>
  <si>
    <t>NYiFY 3x1,5</t>
  </si>
  <si>
    <t>NYiFY 3x2,5</t>
  </si>
  <si>
    <t>H03VH-H 2x0,75</t>
  </si>
  <si>
    <t>H03VV-F 2x0,75</t>
  </si>
  <si>
    <t>H03VV-F 3x0,75</t>
  </si>
  <si>
    <t>H03VV-F 4x0,75</t>
  </si>
  <si>
    <t>H03VV-F 5x0,75</t>
  </si>
  <si>
    <t>H05VV-F 2x1</t>
  </si>
  <si>
    <t>H05VV-F 3x1</t>
  </si>
  <si>
    <t>H05VV-F 4x1</t>
  </si>
  <si>
    <t>H05VV-F 5x1</t>
  </si>
  <si>
    <t>H05VV-F 7x1</t>
  </si>
  <si>
    <t>H05VV-F 2x1,5</t>
  </si>
  <si>
    <t>H05VV-F 3x1,5</t>
  </si>
  <si>
    <t>H05VV-F 4x1,5</t>
  </si>
  <si>
    <t>H05VV-F 5x1,5</t>
  </si>
  <si>
    <t>H05VV-F 7x1,5</t>
  </si>
  <si>
    <t>H05VV-F 2x2,5</t>
  </si>
  <si>
    <t>H05VV-F 3x2,5</t>
  </si>
  <si>
    <t>H05VV-F 4x2,5</t>
  </si>
  <si>
    <t>H05VV-F 5x2,5</t>
  </si>
  <si>
    <t>H05VV-F 4x4</t>
  </si>
  <si>
    <t>H05VV-F 4x6</t>
  </si>
  <si>
    <t>H05VV-F 5x4</t>
  </si>
  <si>
    <t>H05VV-F 5x6</t>
  </si>
  <si>
    <t>E-AYY 4x16</t>
  </si>
  <si>
    <t>E-AYY 4x25</t>
  </si>
  <si>
    <t>E-AYY 4x35</t>
  </si>
  <si>
    <t>E-AYY 4x50</t>
  </si>
  <si>
    <t>E-AYY 4x70</t>
  </si>
  <si>
    <t>E-AYY 4x95</t>
  </si>
  <si>
    <t>E-AYY 4x120</t>
  </si>
  <si>
    <t>E-AYY 4x150</t>
  </si>
  <si>
    <t>E-AYY 4x185</t>
  </si>
  <si>
    <t>E-AYY 4x240</t>
  </si>
  <si>
    <t>NHXMH-O  2x1,5</t>
  </si>
  <si>
    <t>NHXH FE180/E90 1x25</t>
  </si>
  <si>
    <t>NHXH FE180/E90 1x35</t>
  </si>
  <si>
    <t>NHXH FE180/E90 1x50</t>
  </si>
  <si>
    <t>NHXH FE180/E90 1x70</t>
  </si>
  <si>
    <t>NHXH FE180/E90 1x95</t>
  </si>
  <si>
    <t>NHXH FE180/E90 1x120</t>
  </si>
  <si>
    <t>NHXH FE180/E90 1x150</t>
  </si>
  <si>
    <t>NHXH FE180/E90 1x185</t>
  </si>
  <si>
    <t>NHXH FE180/E90 1x240</t>
  </si>
  <si>
    <t>NHXH FE180/E90 2x1,5</t>
  </si>
  <si>
    <t>NHXH FE180/E90 3x1,5</t>
  </si>
  <si>
    <t>NHXH FE180/E90 3x2,5</t>
  </si>
  <si>
    <t>NHXH FE180/E90 3x4</t>
  </si>
  <si>
    <t>NHXH FE180/E90 3x6</t>
  </si>
  <si>
    <t>NHXH FE180/E90 4x1,5</t>
  </si>
  <si>
    <t>NHXH FE180/E90 4x2,5</t>
  </si>
  <si>
    <t>NHXH FE180/E90 4x4</t>
  </si>
  <si>
    <t>NHXH FE180/E90 4x6</t>
  </si>
  <si>
    <t>NHXH FE180/E90 4x10</t>
  </si>
  <si>
    <t>NHXH FE180/E90 4x16</t>
  </si>
  <si>
    <t>NHXH FE180/E90 4x25</t>
  </si>
  <si>
    <t>NHXH FE180/E90 4x35</t>
  </si>
  <si>
    <t>NHXH FE180/E90 4x50</t>
  </si>
  <si>
    <t>NHXH FE180/E90 4x70</t>
  </si>
  <si>
    <t>NHXH FE180/E90 4x95</t>
  </si>
  <si>
    <t>NHXH FE180/E90 4x120</t>
  </si>
  <si>
    <t>NHXH FE180/E90 4x150</t>
  </si>
  <si>
    <t>NHXH FE180/E90 4x185</t>
  </si>
  <si>
    <t>NHXH FE180/E90 4x240</t>
  </si>
  <si>
    <t>NHXH FE180/E90 5x1,5</t>
  </si>
  <si>
    <t>NHXH FE180/E90 5x2,5</t>
  </si>
  <si>
    <t>NHXH FE180/E90 5x4</t>
  </si>
  <si>
    <t>NHXH FE180/E90 5x6</t>
  </si>
  <si>
    <t>NHXH FE180/E90 5x10</t>
  </si>
  <si>
    <t>NHXH FE180/E90 5x16</t>
  </si>
  <si>
    <t>NHXH FE180/E90 5x25</t>
  </si>
  <si>
    <t>NHXH FE180/E90 5x35</t>
  </si>
  <si>
    <t>NHXH FE180/E90 7x1,5</t>
  </si>
  <si>
    <t>NHXH FE180/E90 7x2,5</t>
  </si>
  <si>
    <t>H1Z2Z2-K 4</t>
  </si>
  <si>
    <t>H1Z2Z2-K 6</t>
  </si>
  <si>
    <t>H1Z2Z2-K 10</t>
  </si>
  <si>
    <t>J-H(St)H 3x2x0,8</t>
  </si>
  <si>
    <t>Cat.5e U/UTP PVC 200 MHz</t>
  </si>
  <si>
    <t>Cat.5e U/UTP LSOH 200 MHz</t>
  </si>
  <si>
    <t>Cat.5e F/UTP PVC 200 MHz</t>
  </si>
  <si>
    <t>Cat.5e F/UTP LSOH 200 MHz</t>
  </si>
  <si>
    <t>Cat.5e SF/UTP LSOH 200 MHz</t>
  </si>
  <si>
    <t>Cat.6 U/UTP PVC 350 MHz</t>
  </si>
  <si>
    <t>Cat.6 U/UTP LSOH 350 MHz</t>
  </si>
  <si>
    <t>Cat.6 U/FTP PVC 350 MHz</t>
  </si>
  <si>
    <t>Cat.6 U/FTP LSOH 350 MHz</t>
  </si>
  <si>
    <t>Cat.6 S/FTP LSOH 350 MHz</t>
  </si>
  <si>
    <t>Cat.6A U/FTP LSOH 500 MHz</t>
  </si>
  <si>
    <t>Cat.7 S/FTP LSOH 800 MHz</t>
  </si>
  <si>
    <t>Cat.5e U/UTP PE outdoor 200 MHz</t>
  </si>
  <si>
    <t>Cat.5e F/UTP PE outdoor 200 MHz</t>
  </si>
  <si>
    <t>Cat.6 U/UTP PE outdoor 350 MHz</t>
  </si>
  <si>
    <t>Cat.7 S/FTP PE outdoor 800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</si>
</sst>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k_n_-;\-* #,##0.00\ _k_n_-;_-* &quot;-&quot;??\ _k_n_-;_-@_-"/>
    <numFmt numFmtId="165" formatCode="#,##0.0"/>
    <numFmt numFmtId="166" formatCode="mm\ \/\ yyyy"/>
  </numFmts>
  <fonts count="8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i/>
      <sz val="9"/>
      <color theme="2" tint="-0.499984740745262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b/>
      <sz val="13"/>
      <color theme="2" tint="-0.499984740745262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u/>
      <sz val="10"/>
      <color rgb="FFF7941D"/>
      <name val="Calibri"/>
      <family val="2"/>
      <charset val="238"/>
      <scheme val="minor"/>
    </font>
    <font>
      <u/>
      <sz val="10"/>
      <color rgb="FF8781BD"/>
      <name val="Calibri"/>
      <family val="2"/>
      <charset val="238"/>
      <scheme val="minor"/>
    </font>
    <font>
      <u/>
      <sz val="10"/>
      <color rgb="FFB0A58F"/>
      <name val="Calibri"/>
      <family val="2"/>
      <charset val="238"/>
      <scheme val="minor"/>
    </font>
    <font>
      <u/>
      <sz val="10"/>
      <color rgb="FF3989C8"/>
      <name val="Calibri"/>
      <family val="2"/>
      <charset val="238"/>
      <scheme val="minor"/>
    </font>
    <font>
      <sz val="10"/>
      <color rgb="FF3989C8"/>
      <name val="Calibri"/>
      <family val="2"/>
      <charset val="238"/>
      <scheme val="minor"/>
    </font>
    <font>
      <u/>
      <sz val="10"/>
      <color rgb="FF49772E"/>
      <name val="Calibri"/>
      <family val="2"/>
      <charset val="238"/>
      <scheme val="minor"/>
    </font>
    <font>
      <u/>
      <sz val="10"/>
      <color rgb="FF00A79D"/>
      <name val="Calibri"/>
      <family val="2"/>
      <charset val="238"/>
      <scheme val="minor"/>
    </font>
    <font>
      <u/>
      <sz val="10"/>
      <color rgb="FF6D6E72"/>
      <name val="Calibri"/>
      <family val="2"/>
      <charset val="238"/>
      <scheme val="minor"/>
    </font>
    <font>
      <u/>
      <sz val="10"/>
      <color rgb="FF90B2CE"/>
      <name val="Calibri"/>
      <family val="2"/>
      <charset val="238"/>
      <scheme val="minor"/>
    </font>
    <font>
      <u/>
      <sz val="10"/>
      <color rgb="FFB9519E"/>
      <name val="Calibri"/>
      <family val="2"/>
      <charset val="238"/>
      <scheme val="minor"/>
    </font>
    <font>
      <u/>
      <sz val="10"/>
      <color rgb="FF6981A5"/>
      <name val="Calibri"/>
      <family val="2"/>
      <charset val="238"/>
      <scheme val="minor"/>
    </font>
    <font>
      <u/>
      <sz val="10"/>
      <color rgb="FFBE6C94"/>
      <name val="Calibri"/>
      <family val="2"/>
      <charset val="238"/>
      <scheme val="minor"/>
    </font>
    <font>
      <u/>
      <sz val="10"/>
      <color rgb="FFD6DF22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b/>
      <sz val="8.5"/>
      <color theme="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5"/>
      <color theme="1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Arial Narrow"/>
      <family val="2"/>
    </font>
    <font>
      <u/>
      <sz val="1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rgb="FFFAF7E4"/>
      <name val="Calibri"/>
      <family val="2"/>
      <charset val="238"/>
      <scheme val="minor"/>
    </font>
    <font>
      <b/>
      <sz val="8"/>
      <color rgb="FFFAF7E4"/>
      <name val="Calibri"/>
      <family val="2"/>
      <scheme val="minor"/>
    </font>
    <font>
      <b/>
      <sz val="9"/>
      <color rgb="FFFAF7E4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vertAlign val="superscript"/>
      <sz val="7"/>
      <color theme="0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 Light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6"/>
      <color theme="1" tint="0.49998474074526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8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2" tint="-0.499984740745262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0"/>
      <color theme="2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81BD"/>
        <bgColor indexed="64"/>
      </patternFill>
    </fill>
    <fill>
      <patternFill patternType="solid">
        <fgColor rgb="FFB0A58F"/>
        <bgColor indexed="64"/>
      </patternFill>
    </fill>
    <fill>
      <patternFill patternType="solid">
        <fgColor rgb="FF49772E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3989C8"/>
        <bgColor indexed="64"/>
      </patternFill>
    </fill>
    <fill>
      <patternFill patternType="solid">
        <fgColor rgb="FF6D6E72"/>
        <bgColor indexed="64"/>
      </patternFill>
    </fill>
    <fill>
      <patternFill patternType="solid">
        <fgColor rgb="FF90B2CE"/>
        <bgColor indexed="64"/>
      </patternFill>
    </fill>
    <fill>
      <patternFill patternType="solid">
        <fgColor rgb="FFB9519E"/>
        <bgColor indexed="64"/>
      </patternFill>
    </fill>
    <fill>
      <patternFill patternType="solid">
        <fgColor rgb="FF6981A5"/>
        <bgColor indexed="64"/>
      </patternFill>
    </fill>
    <fill>
      <patternFill patternType="solid">
        <fgColor rgb="FFBE6C94"/>
        <bgColor indexed="64"/>
      </patternFill>
    </fill>
    <fill>
      <patternFill patternType="solid">
        <fgColor rgb="FFD6DF2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B4B4B"/>
        <bgColor indexed="64"/>
      </patternFill>
    </fill>
  </fills>
  <borders count="164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theme="5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8781BD"/>
      </left>
      <right/>
      <top/>
      <bottom/>
      <diagonal/>
    </border>
    <border>
      <left/>
      <right style="thin">
        <color rgb="FF8781BD"/>
      </right>
      <top/>
      <bottom/>
      <diagonal/>
    </border>
    <border>
      <left style="thin">
        <color rgb="FF8781BD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rgb="FF8781BD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8781BD"/>
      </left>
      <right/>
      <top style="hair">
        <color theme="2" tint="-0.24994659260841701"/>
      </top>
      <bottom style="thin">
        <color rgb="FF8781BD"/>
      </bottom>
      <diagonal/>
    </border>
    <border>
      <left/>
      <right/>
      <top style="hair">
        <color theme="2" tint="-0.24994659260841701"/>
      </top>
      <bottom style="thin">
        <color rgb="FF8781BD"/>
      </bottom>
      <diagonal/>
    </border>
    <border>
      <left/>
      <right style="thin">
        <color rgb="FF8781BD"/>
      </right>
      <top style="hair">
        <color theme="2" tint="-0.24994659260841701"/>
      </top>
      <bottom style="thin">
        <color rgb="FF8781BD"/>
      </bottom>
      <diagonal/>
    </border>
    <border>
      <left style="thin">
        <color rgb="FFB0A58F"/>
      </left>
      <right/>
      <top/>
      <bottom/>
      <diagonal/>
    </border>
    <border>
      <left/>
      <right style="thin">
        <color rgb="FFB0A58F"/>
      </right>
      <top/>
      <bottom/>
      <diagonal/>
    </border>
    <border>
      <left style="thin">
        <color rgb="FFB0A58F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B0A58F"/>
      </left>
      <right/>
      <top style="hair">
        <color theme="2" tint="-0.24994659260841701"/>
      </top>
      <bottom style="thin">
        <color rgb="FFB0A58F"/>
      </bottom>
      <diagonal/>
    </border>
    <border>
      <left/>
      <right/>
      <top style="hair">
        <color theme="2" tint="-0.24994659260841701"/>
      </top>
      <bottom style="thin">
        <color rgb="FFB0A58F"/>
      </bottom>
      <diagonal/>
    </border>
    <border>
      <left/>
      <right style="thin">
        <color rgb="FFB0A58F"/>
      </right>
      <top style="hair">
        <color theme="2" tint="-0.24994659260841701"/>
      </top>
      <bottom style="thin">
        <color rgb="FFB0A58F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3989C8"/>
      </left>
      <right/>
      <top style="hair">
        <color theme="2" tint="-0.24994659260841701"/>
      </top>
      <bottom style="thin">
        <color rgb="FF3989C8"/>
      </bottom>
      <diagonal/>
    </border>
    <border>
      <left/>
      <right/>
      <top style="hair">
        <color theme="2" tint="-0.24994659260841701"/>
      </top>
      <bottom style="thin">
        <color rgb="FF3989C8"/>
      </bottom>
      <diagonal/>
    </border>
    <border>
      <left/>
      <right style="thin">
        <color rgb="FF3989C8"/>
      </right>
      <top style="hair">
        <color theme="2" tint="-0.24994659260841701"/>
      </top>
      <bottom style="thin">
        <color rgb="FF3989C8"/>
      </bottom>
      <diagonal/>
    </border>
    <border>
      <left style="thin">
        <color rgb="FF49772E"/>
      </left>
      <right/>
      <top style="hair">
        <color theme="2" tint="-0.24994659260841701"/>
      </top>
      <bottom style="thin">
        <color rgb="FF49772E"/>
      </bottom>
      <diagonal/>
    </border>
    <border>
      <left/>
      <right/>
      <top style="hair">
        <color theme="2" tint="-0.24994659260841701"/>
      </top>
      <bottom style="thin">
        <color rgb="FF49772E"/>
      </bottom>
      <diagonal/>
    </border>
    <border>
      <left/>
      <right style="thin">
        <color rgb="FF49772E"/>
      </right>
      <top style="hair">
        <color theme="2" tint="-0.24994659260841701"/>
      </top>
      <bottom style="thin">
        <color rgb="FF49772E"/>
      </bottom>
      <diagonal/>
    </border>
    <border>
      <left style="thin">
        <color rgb="FF00A79D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rgb="FF00A79D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00A79D"/>
      </left>
      <right/>
      <top style="hair">
        <color theme="2" tint="-0.24994659260841701"/>
      </top>
      <bottom style="thin">
        <color rgb="FF00A79D"/>
      </bottom>
      <diagonal/>
    </border>
    <border>
      <left/>
      <right/>
      <top style="hair">
        <color theme="2" tint="-0.24994659260841701"/>
      </top>
      <bottom style="thin">
        <color rgb="FF00A79D"/>
      </bottom>
      <diagonal/>
    </border>
    <border>
      <left/>
      <right style="thin">
        <color rgb="FF00A79D"/>
      </right>
      <top style="hair">
        <color theme="2" tint="-0.24994659260841701"/>
      </top>
      <bottom style="thin">
        <color rgb="FF00A79D"/>
      </bottom>
      <diagonal/>
    </border>
    <border>
      <left style="thin">
        <color rgb="FF6D6E72"/>
      </left>
      <right/>
      <top/>
      <bottom/>
      <diagonal/>
    </border>
    <border>
      <left style="thin">
        <color rgb="FF6D6E72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rgb="FF6D6E72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6D6E72"/>
      </left>
      <right/>
      <top style="hair">
        <color theme="2" tint="-0.24994659260841701"/>
      </top>
      <bottom style="thin">
        <color rgb="FF6D6E72"/>
      </bottom>
      <diagonal/>
    </border>
    <border>
      <left/>
      <right/>
      <top style="hair">
        <color theme="2" tint="-0.24994659260841701"/>
      </top>
      <bottom style="thin">
        <color rgb="FF6D6E72"/>
      </bottom>
      <diagonal/>
    </border>
    <border>
      <left/>
      <right style="thin">
        <color rgb="FF6D6E72"/>
      </right>
      <top style="hair">
        <color theme="2" tint="-0.24994659260841701"/>
      </top>
      <bottom style="thin">
        <color rgb="FF6D6E72"/>
      </bottom>
      <diagonal/>
    </border>
    <border>
      <left style="thin">
        <color rgb="FF90B2CE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B9519E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rgb="FFB9519E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rgb="FFB9519E"/>
      </left>
      <right/>
      <top style="hair">
        <color theme="2" tint="-0.24994659260841701"/>
      </top>
      <bottom style="thin">
        <color rgb="FFB9519E"/>
      </bottom>
      <diagonal/>
    </border>
    <border>
      <left/>
      <right/>
      <top style="hair">
        <color theme="2" tint="-0.24994659260841701"/>
      </top>
      <bottom style="thin">
        <color rgb="FFB9519E"/>
      </bottom>
      <diagonal/>
    </border>
    <border>
      <left style="thin">
        <color rgb="FF6981A5"/>
      </left>
      <right/>
      <top style="thin">
        <color rgb="FF6981A5"/>
      </top>
      <bottom/>
      <diagonal/>
    </border>
    <border>
      <left/>
      <right/>
      <top style="thin">
        <color rgb="FF6981A5"/>
      </top>
      <bottom/>
      <diagonal/>
    </border>
    <border>
      <left/>
      <right style="thin">
        <color rgb="FF6981A5"/>
      </right>
      <top style="thin">
        <color rgb="FF6981A5"/>
      </top>
      <bottom/>
      <diagonal/>
    </border>
    <border>
      <left style="thin">
        <color rgb="FFBE6C94"/>
      </left>
      <right/>
      <top style="hair">
        <color theme="2" tint="-0.24994659260841701"/>
      </top>
      <bottom style="thin">
        <color rgb="FFBE6C94"/>
      </bottom>
      <diagonal/>
    </border>
    <border>
      <left/>
      <right/>
      <top style="hair">
        <color theme="2" tint="-0.24994659260841701"/>
      </top>
      <bottom style="thin">
        <color rgb="FFBE6C94"/>
      </bottom>
      <diagonal/>
    </border>
    <border>
      <left/>
      <right style="thin">
        <color rgb="FFBE6C94"/>
      </right>
      <top style="hair">
        <color theme="2" tint="-0.24994659260841701"/>
      </top>
      <bottom style="thin">
        <color rgb="FFBE6C94"/>
      </bottom>
      <diagonal/>
    </border>
    <border>
      <left style="thin">
        <color rgb="FFD6DF22"/>
      </left>
      <right/>
      <top style="hair">
        <color theme="2" tint="-0.24994659260841701"/>
      </top>
      <bottom style="thin">
        <color rgb="FFD6DF22"/>
      </bottom>
      <diagonal/>
    </border>
    <border>
      <left/>
      <right/>
      <top style="hair">
        <color theme="2" tint="-0.24994659260841701"/>
      </top>
      <bottom style="thin">
        <color rgb="FFD6DF22"/>
      </bottom>
      <diagonal/>
    </border>
    <border>
      <left style="thin">
        <color rgb="FF6981A5"/>
      </left>
      <right/>
      <top style="thin">
        <color rgb="FF6981A5"/>
      </top>
      <bottom style="thin">
        <color rgb="FF6981A5"/>
      </bottom>
      <diagonal/>
    </border>
    <border>
      <left/>
      <right/>
      <top style="thin">
        <color rgb="FF6981A5"/>
      </top>
      <bottom style="thin">
        <color rgb="FF6981A5"/>
      </bottom>
      <diagonal/>
    </border>
    <border>
      <left/>
      <right style="thin">
        <color rgb="FF6981A5"/>
      </right>
      <top style="thin">
        <color rgb="FF6981A5"/>
      </top>
      <bottom style="thin">
        <color rgb="FF6981A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 tint="-0.14996795556505021"/>
      </right>
      <top style="medium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rgb="FFB0A58F"/>
      </right>
      <top style="hair">
        <color theme="0" tint="-0.249977111117893"/>
      </top>
      <bottom style="hair">
        <color theme="2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6D6E72"/>
      </left>
      <right/>
      <top/>
      <bottom style="hair">
        <color theme="2" tint="-0.24994659260841701"/>
      </bottom>
      <diagonal/>
    </border>
    <border>
      <left/>
      <right/>
      <top/>
      <bottom style="hair">
        <color theme="2" tint="-0.24994659260841701"/>
      </bottom>
      <diagonal/>
    </border>
    <border>
      <left/>
      <right style="thin">
        <color rgb="FF6D6E72"/>
      </right>
      <top/>
      <bottom style="hair">
        <color theme="2" tint="-0.24994659260841701"/>
      </bottom>
      <diagonal/>
    </border>
    <border>
      <left style="thin">
        <color rgb="FF90B2CE"/>
      </left>
      <right/>
      <top style="thin">
        <color rgb="FF90B2CE"/>
      </top>
      <bottom style="thin">
        <color indexed="64"/>
      </bottom>
      <diagonal/>
    </border>
    <border>
      <left/>
      <right/>
      <top style="thin">
        <color rgb="FF90B2CE"/>
      </top>
      <bottom style="thin">
        <color indexed="64"/>
      </bottom>
      <diagonal/>
    </border>
    <border>
      <left/>
      <right style="thin">
        <color rgb="FF90B2CE"/>
      </right>
      <top style="thin">
        <color rgb="FF90B2C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rgb="FF8781BD"/>
      </left>
      <right/>
      <top style="thin">
        <color rgb="FF8781BD"/>
      </top>
      <bottom/>
      <diagonal/>
    </border>
    <border>
      <left/>
      <right/>
      <top style="thin">
        <color rgb="FF8781BD"/>
      </top>
      <bottom/>
      <diagonal/>
    </border>
    <border>
      <left/>
      <right style="thin">
        <color rgb="FF8781BD"/>
      </right>
      <top style="thin">
        <color rgb="FF8781BD"/>
      </top>
      <bottom/>
      <diagonal/>
    </border>
    <border>
      <left style="thin">
        <color rgb="FF00A79D"/>
      </left>
      <right/>
      <top style="thin">
        <color rgb="FF00A79D"/>
      </top>
      <bottom/>
      <diagonal/>
    </border>
    <border>
      <left/>
      <right/>
      <top style="thin">
        <color rgb="FF00A79D"/>
      </top>
      <bottom/>
      <diagonal/>
    </border>
    <border>
      <left/>
      <right style="thin">
        <color rgb="FF00A79D"/>
      </right>
      <top style="thin">
        <color rgb="FF00A79D"/>
      </top>
      <bottom/>
      <diagonal/>
    </border>
    <border>
      <left style="thin">
        <color rgb="FFB0A58F"/>
      </left>
      <right/>
      <top style="thin">
        <color rgb="FFB0A58F"/>
      </top>
      <bottom/>
      <diagonal/>
    </border>
    <border>
      <left/>
      <right/>
      <top style="thin">
        <color rgb="FFB0A58F"/>
      </top>
      <bottom/>
      <diagonal/>
    </border>
    <border>
      <left/>
      <right style="thin">
        <color rgb="FFB0A58F"/>
      </right>
      <top style="thin">
        <color rgb="FFB0A58F"/>
      </top>
      <bottom/>
      <diagonal/>
    </border>
    <border>
      <left/>
      <right style="thin">
        <color rgb="FFB0A58F"/>
      </right>
      <top style="thin">
        <color rgb="FFB0A58F"/>
      </top>
      <bottom style="hair">
        <color theme="0" tint="-0.249977111117893"/>
      </bottom>
      <diagonal/>
    </border>
    <border>
      <left style="thin">
        <color rgb="FF3989C8"/>
      </left>
      <right/>
      <top style="thin">
        <color rgb="FF3989C8"/>
      </top>
      <bottom/>
      <diagonal/>
    </border>
    <border>
      <left/>
      <right/>
      <top style="thin">
        <color rgb="FF3989C8"/>
      </top>
      <bottom/>
      <diagonal/>
    </border>
    <border>
      <left/>
      <right style="thin">
        <color rgb="FF3989C8"/>
      </right>
      <top style="thin">
        <color rgb="FF3989C8"/>
      </top>
      <bottom/>
      <diagonal/>
    </border>
    <border>
      <left style="thin">
        <color rgb="FF6D6E72"/>
      </left>
      <right/>
      <top style="thin">
        <color rgb="FF6D6E72"/>
      </top>
      <bottom/>
      <diagonal/>
    </border>
    <border>
      <left/>
      <right/>
      <top style="thin">
        <color rgb="FF6D6E72"/>
      </top>
      <bottom/>
      <diagonal/>
    </border>
    <border>
      <left/>
      <right style="thin">
        <color rgb="FF6D6E72"/>
      </right>
      <top style="thin">
        <color rgb="FF6D6E72"/>
      </top>
      <bottom/>
      <diagonal/>
    </border>
    <border>
      <left style="thin">
        <color rgb="FF6D6E72"/>
      </left>
      <right/>
      <top style="thin">
        <color rgb="FF6D6E72"/>
      </top>
      <bottom style="hair">
        <color theme="2" tint="-0.24994659260841701"/>
      </bottom>
      <diagonal/>
    </border>
    <border>
      <left/>
      <right/>
      <top style="thin">
        <color rgb="FF6D6E72"/>
      </top>
      <bottom style="hair">
        <color theme="2" tint="-0.24994659260841701"/>
      </bottom>
      <diagonal/>
    </border>
    <border>
      <left/>
      <right style="thin">
        <color rgb="FF6D6E72"/>
      </right>
      <top style="thin">
        <color rgb="FF6D6E72"/>
      </top>
      <bottom style="hair">
        <color theme="2" tint="-0.24994659260841701"/>
      </bottom>
      <diagonal/>
    </border>
    <border>
      <left style="thin">
        <color rgb="FF49772E"/>
      </left>
      <right/>
      <top style="thin">
        <color rgb="FF49772E"/>
      </top>
      <bottom/>
      <diagonal/>
    </border>
    <border>
      <left/>
      <right/>
      <top style="thin">
        <color rgb="FF49772E"/>
      </top>
      <bottom/>
      <diagonal/>
    </border>
    <border>
      <left/>
      <right style="thin">
        <color rgb="FF49772E"/>
      </right>
      <top style="thin">
        <color rgb="FF49772E"/>
      </top>
      <bottom/>
      <diagonal/>
    </border>
    <border>
      <left style="thin">
        <color rgb="FFB9519E"/>
      </left>
      <right/>
      <top style="thin">
        <color rgb="FFB9519E"/>
      </top>
      <bottom/>
      <diagonal/>
    </border>
    <border>
      <left/>
      <right/>
      <top style="thin">
        <color rgb="FFB9519E"/>
      </top>
      <bottom/>
      <diagonal/>
    </border>
    <border>
      <left/>
      <right style="thin">
        <color rgb="FFB9519E"/>
      </right>
      <top style="thin">
        <color rgb="FFB9519E"/>
      </top>
      <bottom/>
      <diagonal/>
    </border>
    <border>
      <left/>
      <right style="thin">
        <color rgb="FFB9519E"/>
      </right>
      <top style="hair">
        <color theme="2" tint="-0.24994659260841701"/>
      </top>
      <bottom style="thin">
        <color rgb="FFB9519E"/>
      </bottom>
      <diagonal/>
    </border>
    <border>
      <left style="thin">
        <color rgb="FFBE6C94"/>
      </left>
      <right/>
      <top style="thin">
        <color rgb="FFBE6C94"/>
      </top>
      <bottom/>
      <diagonal/>
    </border>
    <border>
      <left/>
      <right/>
      <top style="thin">
        <color rgb="FFBE6C94"/>
      </top>
      <bottom/>
      <diagonal/>
    </border>
    <border>
      <left/>
      <right style="thin">
        <color rgb="FFBE6C94"/>
      </right>
      <top style="thin">
        <color rgb="FFBE6C94"/>
      </top>
      <bottom/>
      <diagonal/>
    </border>
    <border>
      <left style="thin">
        <color rgb="FF90B2CE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indexed="64"/>
      </left>
      <right/>
      <top style="hair">
        <color theme="2" tint="-0.24994659260841701"/>
      </top>
      <bottom style="thin">
        <color indexed="64"/>
      </bottom>
      <diagonal/>
    </border>
    <border>
      <left style="thin">
        <color rgb="FF90B2CE"/>
      </left>
      <right/>
      <top style="hair">
        <color theme="2" tint="-0.24994659260841701"/>
      </top>
      <bottom style="thin">
        <color indexed="64"/>
      </bottom>
      <diagonal/>
    </border>
    <border>
      <left/>
      <right/>
      <top style="hair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2" tint="-0.24994659260841701"/>
      </top>
      <bottom style="thin">
        <color indexed="64"/>
      </bottom>
      <diagonal/>
    </border>
    <border>
      <left style="thin">
        <color rgb="FFD6DF22"/>
      </left>
      <right/>
      <top style="thin">
        <color rgb="FFD6DF22"/>
      </top>
      <bottom/>
      <diagonal/>
    </border>
    <border>
      <left/>
      <right/>
      <top style="thin">
        <color rgb="FFD6DF22"/>
      </top>
      <bottom/>
      <diagonal/>
    </border>
    <border>
      <left/>
      <right style="thin">
        <color rgb="FFD6DF22"/>
      </right>
      <top style="thin">
        <color rgb="FFD6DF22"/>
      </top>
      <bottom/>
      <diagonal/>
    </border>
    <border>
      <left/>
      <right style="thin">
        <color rgb="FFD6DF22"/>
      </right>
      <top style="hair">
        <color theme="2" tint="-0.24994659260841701"/>
      </top>
      <bottom style="thin">
        <color rgb="FFD6DF22"/>
      </bottom>
      <diagonal/>
    </border>
    <border>
      <left style="thin">
        <color theme="0"/>
      </left>
      <right/>
      <top style="thin">
        <color theme="5"/>
      </top>
      <bottom style="thin">
        <color theme="5"/>
      </bottom>
      <diagonal/>
    </border>
    <border>
      <left/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/>
      <top style="thin">
        <color rgb="FF8781BD"/>
      </top>
      <bottom/>
      <diagonal/>
    </border>
    <border>
      <left/>
      <right style="thin">
        <color theme="0"/>
      </right>
      <top style="thin">
        <color rgb="FF8781BD"/>
      </top>
      <bottom/>
      <diagonal/>
    </border>
    <border>
      <left style="thin">
        <color theme="0"/>
      </left>
      <right/>
      <top style="thin">
        <color rgb="FF00A79D"/>
      </top>
      <bottom/>
      <diagonal/>
    </border>
    <border>
      <left/>
      <right style="thin">
        <color theme="0"/>
      </right>
      <top style="thin">
        <color rgb="FF00A79D"/>
      </top>
      <bottom/>
      <diagonal/>
    </border>
    <border>
      <left style="thin">
        <color theme="0"/>
      </left>
      <right/>
      <top style="thin">
        <color rgb="FFB0A58F"/>
      </top>
      <bottom/>
      <diagonal/>
    </border>
    <border>
      <left/>
      <right style="thin">
        <color theme="0"/>
      </right>
      <top style="thin">
        <color rgb="FFB0A58F"/>
      </top>
      <bottom/>
      <diagonal/>
    </border>
    <border>
      <left style="thin">
        <color theme="0"/>
      </left>
      <right/>
      <top style="thin">
        <color rgb="FF3989C8"/>
      </top>
      <bottom/>
      <diagonal/>
    </border>
    <border>
      <left/>
      <right style="thin">
        <color theme="0"/>
      </right>
      <top style="thin">
        <color rgb="FF3989C8"/>
      </top>
      <bottom/>
      <diagonal/>
    </border>
    <border>
      <left style="thin">
        <color theme="0"/>
      </left>
      <right/>
      <top style="thin">
        <color rgb="FF6D6E72"/>
      </top>
      <bottom/>
      <diagonal/>
    </border>
    <border>
      <left/>
      <right style="thin">
        <color theme="0"/>
      </right>
      <top style="thin">
        <color rgb="FF6D6E72"/>
      </top>
      <bottom/>
      <diagonal/>
    </border>
    <border>
      <left style="thin">
        <color theme="0"/>
      </left>
      <right/>
      <top style="thin">
        <color rgb="FF49772E"/>
      </top>
      <bottom/>
      <diagonal/>
    </border>
    <border>
      <left/>
      <right style="thin">
        <color theme="0"/>
      </right>
      <top style="thin">
        <color rgb="FF49772E"/>
      </top>
      <bottom/>
      <diagonal/>
    </border>
    <border>
      <left/>
      <right style="thin">
        <color theme="0"/>
      </right>
      <top style="thin">
        <color rgb="FFB9519E"/>
      </top>
      <bottom/>
      <diagonal/>
    </border>
    <border>
      <left style="thin">
        <color theme="0"/>
      </left>
      <right/>
      <top style="thin">
        <color rgb="FFBE6C94"/>
      </top>
      <bottom/>
      <diagonal/>
    </border>
    <border>
      <left/>
      <right style="thin">
        <color theme="0"/>
      </right>
      <top style="thin">
        <color rgb="FFBE6C94"/>
      </top>
      <bottom/>
      <diagonal/>
    </border>
    <border>
      <left style="thin">
        <color theme="0"/>
      </left>
      <right/>
      <top style="thin">
        <color rgb="FF90B2CE"/>
      </top>
      <bottom style="thin">
        <color indexed="64"/>
      </bottom>
      <diagonal/>
    </border>
    <border>
      <left/>
      <right style="thin">
        <color theme="0"/>
      </right>
      <top style="thin">
        <color rgb="FF90B2CE"/>
      </top>
      <bottom style="thin">
        <color indexed="64"/>
      </bottom>
      <diagonal/>
    </border>
    <border>
      <left style="thin">
        <color theme="0"/>
      </left>
      <right/>
      <top style="thin">
        <color rgb="FF6981A5"/>
      </top>
      <bottom/>
      <diagonal/>
    </border>
    <border>
      <left/>
      <right style="thin">
        <color theme="0"/>
      </right>
      <top style="thin">
        <color rgb="FF6981A5"/>
      </top>
      <bottom/>
      <diagonal/>
    </border>
    <border>
      <left style="thin">
        <color theme="0"/>
      </left>
      <right/>
      <top style="thin">
        <color rgb="FFD6DF22"/>
      </top>
      <bottom/>
      <diagonal/>
    </border>
    <border>
      <left/>
      <right style="thin">
        <color theme="0"/>
      </right>
      <top style="thin">
        <color rgb="FFD6DF2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B0A58F"/>
      </left>
      <right/>
      <top style="thin">
        <color rgb="FFB0A58F"/>
      </top>
      <bottom style="hair">
        <color theme="0" tint="-0.249977111117893"/>
      </bottom>
      <diagonal/>
    </border>
    <border>
      <left style="thin">
        <color rgb="FFB0A58F"/>
      </left>
      <right/>
      <top style="hair">
        <color theme="0" tint="-0.249977111117893"/>
      </top>
      <bottom style="hair">
        <color theme="2" tint="-0.24994659260841701"/>
      </bottom>
      <diagonal/>
    </border>
    <border>
      <left style="thick">
        <color theme="0"/>
      </left>
      <right/>
      <top style="thick">
        <color theme="0"/>
      </top>
      <bottom style="thick">
        <color theme="0" tint="-0.499984740745262"/>
      </bottom>
      <diagonal/>
    </border>
    <border>
      <left/>
      <right/>
      <top style="thick">
        <color theme="0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/>
      </top>
      <bottom style="thick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1" fillId="0" borderId="0"/>
    <xf numFmtId="164" fontId="35" fillId="0" borderId="0"/>
  </cellStyleXfs>
  <cellXfs count="531">
    <xf numFmtId="0" fontId="0" fillId="0" borderId="0" xfId="0"/>
    <xf numFmtId="0" fontId="0" fillId="0" borderId="0" xfId="0" applyProtection="1"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4" fillId="16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18" borderId="0" xfId="0" applyFill="1" applyProtection="1">
      <protection hidden="1"/>
    </xf>
    <xf numFmtId="166" fontId="0" fillId="18" borderId="0" xfId="0" applyNumberFormat="1" applyFill="1" applyAlignment="1" applyProtection="1">
      <alignment vertical="center"/>
      <protection hidden="1"/>
    </xf>
    <xf numFmtId="166" fontId="33" fillId="18" borderId="0" xfId="0" applyNumberFormat="1" applyFont="1" applyFill="1" applyAlignment="1" applyProtection="1">
      <alignment vertical="center"/>
      <protection hidden="1"/>
    </xf>
    <xf numFmtId="166" fontId="33" fillId="18" borderId="57" xfId="0" applyNumberFormat="1" applyFont="1" applyFill="1" applyBorder="1" applyAlignment="1" applyProtection="1">
      <alignment vertical="center"/>
      <protection hidden="1"/>
    </xf>
    <xf numFmtId="166" fontId="0" fillId="18" borderId="57" xfId="0" applyNumberFormat="1" applyFill="1" applyBorder="1" applyAlignment="1" applyProtection="1">
      <alignment vertical="center"/>
      <protection hidden="1"/>
    </xf>
    <xf numFmtId="0" fontId="0" fillId="18" borderId="57" xfId="0" applyFill="1" applyBorder="1" applyProtection="1">
      <protection hidden="1"/>
    </xf>
    <xf numFmtId="166" fontId="33" fillId="18" borderId="59" xfId="0" applyNumberFormat="1" applyFont="1" applyFill="1" applyBorder="1" applyAlignment="1" applyProtection="1">
      <alignment vertical="center"/>
      <protection hidden="1"/>
    </xf>
    <xf numFmtId="166" fontId="0" fillId="18" borderId="59" xfId="0" applyNumberFormat="1" applyFill="1" applyBorder="1" applyAlignment="1" applyProtection="1">
      <alignment vertical="center"/>
      <protection hidden="1"/>
    </xf>
    <xf numFmtId="0" fontId="0" fillId="18" borderId="59" xfId="0" applyFill="1" applyBorder="1" applyProtection="1">
      <protection hidden="1"/>
    </xf>
    <xf numFmtId="0" fontId="32" fillId="18" borderId="57" xfId="0" applyFont="1" applyFill="1" applyBorder="1" applyProtection="1">
      <protection hidden="1"/>
    </xf>
    <xf numFmtId="0" fontId="32" fillId="18" borderId="0" xfId="0" applyFont="1" applyFill="1" applyProtection="1">
      <protection hidden="1"/>
    </xf>
    <xf numFmtId="0" fontId="32" fillId="18" borderId="59" xfId="0" applyFont="1" applyFill="1" applyBorder="1" applyProtection="1">
      <protection hidden="1"/>
    </xf>
    <xf numFmtId="0" fontId="4" fillId="18" borderId="56" xfId="0" applyFont="1" applyFill="1" applyBorder="1" applyAlignment="1" applyProtection="1">
      <alignment vertical="center"/>
      <protection hidden="1"/>
    </xf>
    <xf numFmtId="0" fontId="4" fillId="18" borderId="55" xfId="0" applyFont="1" applyFill="1" applyBorder="1" applyAlignment="1" applyProtection="1">
      <alignment vertical="center"/>
      <protection hidden="1"/>
    </xf>
    <xf numFmtId="0" fontId="4" fillId="18" borderId="58" xfId="0" applyFont="1" applyFill="1" applyBorder="1" applyAlignment="1" applyProtection="1">
      <alignment vertical="center"/>
      <protection hidden="1"/>
    </xf>
    <xf numFmtId="0" fontId="3" fillId="0" borderId="0" xfId="2" applyFill="1" applyProtection="1">
      <protection hidden="1"/>
    </xf>
    <xf numFmtId="4" fontId="13" fillId="0" borderId="0" xfId="0" applyNumberFormat="1" applyFont="1" applyAlignment="1" applyProtection="1">
      <alignment shrinkToFit="1"/>
      <protection locked="0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shrinkToFit="1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right"/>
      <protection locked="0"/>
    </xf>
    <xf numFmtId="4" fontId="36" fillId="0" borderId="0" xfId="0" applyNumberFormat="1" applyFont="1" applyAlignment="1" applyProtection="1">
      <alignment horizontal="right"/>
      <protection locked="0"/>
    </xf>
    <xf numFmtId="0" fontId="36" fillId="0" borderId="0" xfId="0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42" fillId="0" borderId="0" xfId="0" applyFont="1" applyProtection="1">
      <protection hidden="1"/>
    </xf>
    <xf numFmtId="0" fontId="43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5" fillId="2" borderId="78" xfId="0" applyFont="1" applyFill="1" applyBorder="1" applyAlignment="1" applyProtection="1">
      <alignment vertical="center"/>
      <protection hidden="1"/>
    </xf>
    <xf numFmtId="0" fontId="5" fillId="2" borderId="79" xfId="0" applyFont="1" applyFill="1" applyBorder="1" applyAlignment="1" applyProtection="1">
      <alignment vertical="center"/>
      <protection hidden="1"/>
    </xf>
    <xf numFmtId="0" fontId="36" fillId="0" borderId="0" xfId="0" applyFont="1" applyAlignment="1">
      <alignment horizontal="right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29" fillId="0" borderId="0" xfId="0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 vertical="center"/>
      <protection hidden="1"/>
    </xf>
    <xf numFmtId="3" fontId="38" fillId="0" borderId="0" xfId="0" applyNumberFormat="1" applyFont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left"/>
      <protection locked="0"/>
    </xf>
    <xf numFmtId="0" fontId="5" fillId="15" borderId="148" xfId="0" applyFont="1" applyFill="1" applyBorder="1" applyAlignment="1" applyProtection="1">
      <alignment horizontal="left" vertical="center"/>
      <protection hidden="1"/>
    </xf>
    <xf numFmtId="0" fontId="10" fillId="15" borderId="151" xfId="0" applyFont="1" applyFill="1" applyBorder="1" applyAlignment="1" applyProtection="1">
      <alignment horizontal="left" vertical="center"/>
      <protection hidden="1"/>
    </xf>
    <xf numFmtId="3" fontId="38" fillId="3" borderId="151" xfId="0" applyNumberFormat="1" applyFont="1" applyFill="1" applyBorder="1" applyAlignment="1" applyProtection="1">
      <alignment horizontal="right" vertical="center"/>
      <protection hidden="1"/>
    </xf>
    <xf numFmtId="0" fontId="29" fillId="3" borderId="152" xfId="0" applyFont="1" applyFill="1" applyBorder="1" applyAlignment="1" applyProtection="1">
      <alignment horizontal="right"/>
      <protection hidden="1"/>
    </xf>
    <xf numFmtId="165" fontId="0" fillId="3" borderId="151" xfId="0" applyNumberForma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 applyProtection="1">
      <alignment horizontal="center" shrinkToFit="1"/>
      <protection hidden="1"/>
    </xf>
    <xf numFmtId="3" fontId="55" fillId="17" borderId="54" xfId="0" applyNumberFormat="1" applyFont="1" applyFill="1" applyBorder="1" applyAlignment="1" applyProtection="1">
      <alignment horizontal="right" vertical="top" wrapText="1" shrinkToFit="1"/>
      <protection hidden="1"/>
    </xf>
    <xf numFmtId="4" fontId="30" fillId="19" borderId="54" xfId="0" applyNumberFormat="1" applyFont="1" applyFill="1" applyBorder="1" applyAlignment="1" applyProtection="1">
      <alignment horizontal="centerContinuous" vertical="center" wrapText="1" shrinkToFit="1"/>
      <protection locked="0"/>
    </xf>
    <xf numFmtId="4" fontId="30" fillId="19" borderId="54" xfId="0" applyNumberFormat="1" applyFont="1" applyFill="1" applyBorder="1" applyAlignment="1" applyProtection="1">
      <alignment horizontal="centerContinuous" vertical="top" wrapText="1" shrinkToFit="1"/>
      <protection locked="0"/>
    </xf>
    <xf numFmtId="4" fontId="28" fillId="3" borderId="154" xfId="0" applyNumberFormat="1" applyFont="1" applyFill="1" applyBorder="1" applyAlignment="1" applyProtection="1">
      <alignment horizontal="right" shrinkToFit="1"/>
      <protection locked="0"/>
    </xf>
    <xf numFmtId="0" fontId="13" fillId="18" borderId="154" xfId="0" applyFont="1" applyFill="1" applyBorder="1" applyAlignment="1" applyProtection="1">
      <alignment horizontal="center" shrinkToFit="1"/>
      <protection hidden="1"/>
    </xf>
    <xf numFmtId="4" fontId="55" fillId="17" borderId="54" xfId="0" applyNumberFormat="1" applyFont="1" applyFill="1" applyBorder="1" applyAlignment="1" applyProtection="1">
      <alignment horizontal="right" vertical="top" wrapText="1" shrinkToFit="1"/>
      <protection hidden="1"/>
    </xf>
    <xf numFmtId="4" fontId="30" fillId="17" borderId="54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0" xfId="2"/>
    <xf numFmtId="0" fontId="57" fillId="0" borderId="0" xfId="0" applyFont="1" applyAlignment="1" applyProtection="1">
      <alignment horizontal="center" vertical="top"/>
      <protection hidden="1"/>
    </xf>
    <xf numFmtId="0" fontId="36" fillId="0" borderId="0" xfId="0" applyFont="1" applyAlignment="1" applyProtection="1">
      <alignment wrapText="1"/>
      <protection hidden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shrinkToFit="1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Alignment="1">
      <alignment horizontal="center"/>
    </xf>
    <xf numFmtId="0" fontId="36" fillId="20" borderId="0" xfId="0" applyFont="1" applyFill="1" applyAlignment="1">
      <alignment horizontal="center"/>
    </xf>
    <xf numFmtId="14" fontId="36" fillId="20" borderId="0" xfId="0" applyNumberFormat="1" applyFont="1" applyFill="1" applyAlignment="1">
      <alignment horizontal="center"/>
    </xf>
    <xf numFmtId="0" fontId="36" fillId="0" borderId="64" xfId="0" applyFont="1" applyBorder="1"/>
    <xf numFmtId="0" fontId="36" fillId="0" borderId="64" xfId="0" applyFont="1" applyBorder="1" applyAlignment="1">
      <alignment horizontal="center"/>
    </xf>
    <xf numFmtId="2" fontId="36" fillId="0" borderId="0" xfId="0" applyNumberFormat="1" applyFont="1"/>
    <xf numFmtId="1" fontId="36" fillId="0" borderId="0" xfId="0" applyNumberFormat="1" applyFont="1" applyAlignment="1">
      <alignment horizontal="left"/>
    </xf>
    <xf numFmtId="0" fontId="36" fillId="0" borderId="0" xfId="0" applyFont="1" applyAlignment="1">
      <alignment wrapText="1"/>
    </xf>
    <xf numFmtId="0" fontId="59" fillId="0" borderId="155" xfId="0" applyFont="1" applyBorder="1" applyAlignment="1">
      <alignment horizontal="center" vertical="center"/>
    </xf>
    <xf numFmtId="0" fontId="59" fillId="0" borderId="15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/>
      <protection hidden="1"/>
    </xf>
    <xf numFmtId="3" fontId="64" fillId="22" borderId="54" xfId="0" applyNumberFormat="1" applyFont="1" applyFill="1" applyBorder="1" applyAlignment="1" applyProtection="1">
      <alignment horizontal="center" vertical="top" wrapText="1" shrinkToFit="1"/>
      <protection hidden="1"/>
    </xf>
    <xf numFmtId="3" fontId="65" fillId="18" borderId="154" xfId="0" applyNumberFormat="1" applyFont="1" applyFill="1" applyBorder="1" applyAlignment="1" applyProtection="1">
      <alignment horizontal="center" shrinkToFit="1"/>
      <protection hidden="1"/>
    </xf>
    <xf numFmtId="3" fontId="66" fillId="0" borderId="0" xfId="0" applyNumberFormat="1" applyFont="1" applyAlignment="1" applyProtection="1">
      <alignment horizontal="center" shrinkToFit="1"/>
      <protection hidden="1"/>
    </xf>
    <xf numFmtId="14" fontId="36" fillId="0" borderId="0" xfId="0" applyNumberFormat="1" applyFont="1"/>
    <xf numFmtId="14" fontId="36" fillId="0" borderId="0" xfId="0" applyNumberFormat="1" applyFont="1" applyAlignment="1">
      <alignment horizontal="center"/>
    </xf>
    <xf numFmtId="0" fontId="67" fillId="0" borderId="0" xfId="2" applyFont="1" applyFill="1" applyBorder="1"/>
    <xf numFmtId="3" fontId="67" fillId="0" borderId="0" xfId="2" applyNumberFormat="1" applyFont="1" applyFill="1" applyBorder="1"/>
    <xf numFmtId="3" fontId="36" fillId="0" borderId="0" xfId="0" applyNumberFormat="1" applyFont="1"/>
    <xf numFmtId="0" fontId="36" fillId="0" borderId="0" xfId="0" applyFont="1" applyProtection="1">
      <protection hidden="1"/>
    </xf>
    <xf numFmtId="0" fontId="36" fillId="0" borderId="0" xfId="0" applyFont="1" applyAlignment="1">
      <alignment horizontal="left" vertical="center" shrinkToFit="1"/>
    </xf>
    <xf numFmtId="16" fontId="36" fillId="0" borderId="0" xfId="0" applyNumberFormat="1" applyFont="1"/>
    <xf numFmtId="0" fontId="12" fillId="0" borderId="0" xfId="0" quotePrefix="1" applyFont="1" applyAlignment="1" applyProtection="1">
      <alignment horizontal="center"/>
      <protection locked="0"/>
    </xf>
    <xf numFmtId="0" fontId="68" fillId="22" borderId="0" xfId="0" applyFont="1" applyFill="1"/>
    <xf numFmtId="0" fontId="68" fillId="22" borderId="0" xfId="0" applyFont="1" applyFill="1" applyAlignment="1">
      <alignment horizontal="right"/>
    </xf>
    <xf numFmtId="0" fontId="68" fillId="22" borderId="0" xfId="0" quotePrefix="1" applyFont="1" applyFill="1"/>
    <xf numFmtId="0" fontId="34" fillId="18" borderId="57" xfId="0" applyFont="1" applyFill="1" applyBorder="1" applyAlignment="1" applyProtection="1">
      <alignment horizontal="center" vertical="center" wrapText="1"/>
      <protection hidden="1"/>
    </xf>
    <xf numFmtId="0" fontId="34" fillId="18" borderId="0" xfId="0" applyFont="1" applyFill="1" applyAlignment="1" applyProtection="1">
      <alignment horizontal="center" vertical="center" wrapText="1"/>
      <protection hidden="1"/>
    </xf>
    <xf numFmtId="0" fontId="34" fillId="18" borderId="59" xfId="0" applyFont="1" applyFill="1" applyBorder="1" applyAlignment="1" applyProtection="1">
      <alignment horizontal="center" vertical="center" wrapText="1"/>
      <protection hidden="1"/>
    </xf>
    <xf numFmtId="0" fontId="36" fillId="0" borderId="0" xfId="0" quotePrefix="1" applyFont="1" applyAlignment="1">
      <alignment horizontal="center"/>
    </xf>
    <xf numFmtId="0" fontId="36" fillId="23" borderId="0" xfId="0" applyFont="1" applyFill="1" applyAlignment="1">
      <alignment horizontal="center"/>
    </xf>
    <xf numFmtId="4" fontId="36" fillId="23" borderId="0" xfId="0" applyNumberFormat="1" applyFont="1" applyFill="1" applyAlignment="1" applyProtection="1">
      <alignment horizontal="right"/>
      <protection locked="0"/>
    </xf>
    <xf numFmtId="0" fontId="36" fillId="23" borderId="0" xfId="0" applyFont="1" applyFill="1" applyAlignment="1" applyProtection="1">
      <alignment horizontal="right"/>
      <protection locked="0"/>
    </xf>
    <xf numFmtId="4" fontId="56" fillId="18" borderId="154" xfId="0" applyNumberFormat="1" applyFont="1" applyFill="1" applyBorder="1" applyAlignment="1" applyProtection="1">
      <alignment horizontal="right" shrinkToFit="1"/>
      <protection hidden="1"/>
    </xf>
    <xf numFmtId="0" fontId="56" fillId="0" borderId="0" xfId="0" applyFont="1" applyAlignment="1" applyProtection="1">
      <alignment horizontal="right" shrinkToFit="1"/>
      <protection hidden="1"/>
    </xf>
    <xf numFmtId="4" fontId="56" fillId="0" borderId="0" xfId="0" applyNumberFormat="1" applyFont="1" applyAlignment="1" applyProtection="1">
      <alignment horizontal="right" shrinkToFit="1"/>
      <protection hidden="1"/>
    </xf>
    <xf numFmtId="3" fontId="70" fillId="0" borderId="0" xfId="0" applyNumberFormat="1" applyFont="1" applyAlignment="1" applyProtection="1">
      <alignment horizontal="right" vertical="center"/>
      <protection hidden="1"/>
    </xf>
    <xf numFmtId="0" fontId="53" fillId="25" borderId="0" xfId="3" applyFont="1" applyFill="1" applyAlignment="1" applyProtection="1">
      <alignment horizontal="left" wrapText="1" indent="1"/>
      <protection hidden="1"/>
    </xf>
    <xf numFmtId="0" fontId="68" fillId="20" borderId="0" xfId="0" applyFont="1" applyFill="1" applyAlignment="1">
      <alignment horizontal="center"/>
    </xf>
    <xf numFmtId="0" fontId="52" fillId="25" borderId="0" xfId="0" applyFont="1" applyFill="1" applyAlignment="1" applyProtection="1">
      <alignment horizontal="left" indent="1"/>
      <protection hidden="1"/>
    </xf>
    <xf numFmtId="0" fontId="52" fillId="25" borderId="0" xfId="0" applyFont="1" applyFill="1" applyAlignment="1" applyProtection="1">
      <alignment horizontal="center"/>
      <protection hidden="1"/>
    </xf>
    <xf numFmtId="3" fontId="69" fillId="25" borderId="0" xfId="0" applyNumberFormat="1" applyFont="1" applyFill="1" applyAlignment="1" applyProtection="1">
      <alignment horizontal="right"/>
      <protection hidden="1"/>
    </xf>
    <xf numFmtId="0" fontId="52" fillId="25" borderId="0" xfId="0" applyFont="1" applyFill="1" applyAlignment="1" applyProtection="1">
      <alignment horizontal="right"/>
      <protection hidden="1"/>
    </xf>
    <xf numFmtId="0" fontId="52" fillId="25" borderId="0" xfId="0" applyFont="1" applyFill="1" applyAlignment="1" applyProtection="1">
      <alignment horizontal="right" shrinkToFit="1"/>
      <protection hidden="1"/>
    </xf>
    <xf numFmtId="165" fontId="52" fillId="25" borderId="0" xfId="0" applyNumberFormat="1" applyFont="1" applyFill="1" applyAlignment="1" applyProtection="1">
      <alignment horizontal="right"/>
      <protection hidden="1"/>
    </xf>
    <xf numFmtId="3" fontId="52" fillId="25" borderId="0" xfId="0" applyNumberFormat="1" applyFont="1" applyFill="1" applyAlignment="1" applyProtection="1">
      <alignment horizontal="right"/>
      <protection hidden="1"/>
    </xf>
    <xf numFmtId="0" fontId="36" fillId="0" borderId="0" xfId="0" applyFont="1" applyAlignment="1" applyProtection="1">
      <alignment horizontal="right"/>
      <protection hidden="1"/>
    </xf>
    <xf numFmtId="0" fontId="12" fillId="0" borderId="145" xfId="0" applyFont="1" applyBorder="1" applyProtection="1">
      <protection hidden="1"/>
    </xf>
    <xf numFmtId="0" fontId="12" fillId="0" borderId="0" xfId="0" applyFont="1" applyProtection="1">
      <protection hidden="1"/>
    </xf>
    <xf numFmtId="0" fontId="53" fillId="25" borderId="0" xfId="0" applyFont="1" applyFill="1" applyAlignment="1" applyProtection="1">
      <alignment horizontal="center"/>
      <protection hidden="1"/>
    </xf>
    <xf numFmtId="3" fontId="53" fillId="25" borderId="0" xfId="0" applyNumberFormat="1" applyFont="1" applyFill="1" applyAlignment="1" applyProtection="1">
      <alignment horizontal="right"/>
      <protection hidden="1"/>
    </xf>
    <xf numFmtId="0" fontId="53" fillId="25" borderId="0" xfId="0" applyFont="1" applyFill="1" applyAlignment="1" applyProtection="1">
      <alignment horizontal="right"/>
      <protection hidden="1"/>
    </xf>
    <xf numFmtId="0" fontId="53" fillId="25" borderId="0" xfId="0" applyFont="1" applyFill="1" applyAlignment="1" applyProtection="1">
      <alignment horizontal="right" shrinkToFit="1"/>
      <protection hidden="1"/>
    </xf>
    <xf numFmtId="165" fontId="53" fillId="25" borderId="0" xfId="0" applyNumberFormat="1" applyFont="1" applyFill="1" applyAlignment="1" applyProtection="1">
      <alignment horizontal="right"/>
      <protection hidden="1"/>
    </xf>
    <xf numFmtId="0" fontId="36" fillId="0" borderId="0" xfId="0" applyFont="1" applyAlignment="1" applyProtection="1">
      <alignment horizontal="right" vertical="top"/>
      <protection hidden="1"/>
    </xf>
    <xf numFmtId="0" fontId="12" fillId="0" borderId="146" xfId="0" applyFont="1" applyBorder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horizontal="left" vertical="top" indent="1"/>
      <protection hidden="1"/>
    </xf>
    <xf numFmtId="0" fontId="36" fillId="0" borderId="0" xfId="0" applyFont="1" applyAlignment="1" applyProtection="1">
      <alignment vertical="top"/>
      <protection hidden="1"/>
    </xf>
    <xf numFmtId="3" fontId="60" fillId="0" borderId="0" xfId="0" applyNumberFormat="1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 shrinkToFit="1"/>
      <protection hidden="1"/>
    </xf>
    <xf numFmtId="3" fontId="36" fillId="0" borderId="0" xfId="0" applyNumberFormat="1" applyFont="1" applyAlignment="1" applyProtection="1">
      <alignment vertical="top"/>
      <protection hidden="1"/>
    </xf>
    <xf numFmtId="0" fontId="36" fillId="21" borderId="0" xfId="0" applyFont="1" applyFill="1" applyAlignment="1" applyProtection="1">
      <alignment horizontal="left" indent="1"/>
      <protection hidden="1"/>
    </xf>
    <xf numFmtId="0" fontId="36" fillId="21" borderId="0" xfId="0" applyFont="1" applyFill="1" applyAlignment="1" applyProtection="1">
      <alignment horizontal="center"/>
      <protection hidden="1"/>
    </xf>
    <xf numFmtId="3" fontId="60" fillId="21" borderId="0" xfId="0" applyNumberFormat="1" applyFont="1" applyFill="1" applyAlignment="1" applyProtection="1">
      <alignment horizontal="right"/>
      <protection hidden="1"/>
    </xf>
    <xf numFmtId="0" fontId="36" fillId="21" borderId="0" xfId="0" applyFont="1" applyFill="1" applyAlignment="1" applyProtection="1">
      <alignment horizontal="right" shrinkToFit="1"/>
      <protection hidden="1"/>
    </xf>
    <xf numFmtId="165" fontId="36" fillId="21" borderId="0" xfId="0" applyNumberFormat="1" applyFont="1" applyFill="1" applyAlignment="1" applyProtection="1">
      <alignment horizontal="right"/>
      <protection hidden="1"/>
    </xf>
    <xf numFmtId="3" fontId="36" fillId="21" borderId="0" xfId="0" applyNumberFormat="1" applyFont="1" applyFill="1" applyAlignment="1" applyProtection="1">
      <alignment horizontal="right"/>
      <protection hidden="1"/>
    </xf>
    <xf numFmtId="0" fontId="36" fillId="3" borderId="0" xfId="0" applyFont="1" applyFill="1" applyAlignment="1" applyProtection="1">
      <alignment horizontal="left" indent="1"/>
      <protection hidden="1"/>
    </xf>
    <xf numFmtId="0" fontId="36" fillId="3" borderId="0" xfId="0" applyFont="1" applyFill="1" applyAlignment="1" applyProtection="1">
      <alignment horizontal="center"/>
      <protection hidden="1"/>
    </xf>
    <xf numFmtId="3" fontId="60" fillId="3" borderId="0" xfId="0" applyNumberFormat="1" applyFont="1" applyFill="1" applyAlignment="1" applyProtection="1">
      <alignment horizontal="right"/>
      <protection hidden="1"/>
    </xf>
    <xf numFmtId="0" fontId="36" fillId="3" borderId="0" xfId="0" applyFont="1" applyFill="1" applyAlignment="1" applyProtection="1">
      <alignment horizontal="right" shrinkToFit="1"/>
      <protection hidden="1"/>
    </xf>
    <xf numFmtId="165" fontId="36" fillId="3" borderId="0" xfId="0" applyNumberFormat="1" applyFont="1" applyFill="1" applyAlignment="1" applyProtection="1">
      <alignment horizontal="right"/>
      <protection hidden="1"/>
    </xf>
    <xf numFmtId="3" fontId="36" fillId="3" borderId="0" xfId="0" applyNumberFormat="1" applyFont="1" applyFill="1" applyAlignment="1" applyProtection="1">
      <alignment horizontal="right"/>
      <protection hidden="1"/>
    </xf>
    <xf numFmtId="0" fontId="36" fillId="0" borderId="0" xfId="0" applyFont="1" applyAlignment="1" applyProtection="1">
      <alignment horizontal="left" indent="1"/>
      <protection hidden="1"/>
    </xf>
    <xf numFmtId="0" fontId="36" fillId="0" borderId="0" xfId="0" applyFont="1" applyAlignment="1" applyProtection="1">
      <alignment horizontal="center"/>
      <protection hidden="1"/>
    </xf>
    <xf numFmtId="3" fontId="60" fillId="0" borderId="0" xfId="0" applyNumberFormat="1" applyFont="1" applyAlignment="1" applyProtection="1">
      <alignment horizontal="right"/>
      <protection hidden="1"/>
    </xf>
    <xf numFmtId="0" fontId="36" fillId="0" borderId="0" xfId="0" applyFont="1" applyAlignment="1" applyProtection="1">
      <alignment horizontal="right" shrinkToFit="1"/>
      <protection hidden="1"/>
    </xf>
    <xf numFmtId="165" fontId="36" fillId="0" borderId="0" xfId="0" applyNumberFormat="1" applyFont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 horizontal="right"/>
      <protection hidden="1"/>
    </xf>
    <xf numFmtId="0" fontId="36" fillId="21" borderId="65" xfId="0" applyFont="1" applyFill="1" applyBorder="1" applyAlignment="1" applyProtection="1">
      <alignment horizontal="left" indent="1"/>
      <protection hidden="1"/>
    </xf>
    <xf numFmtId="0" fontId="36" fillId="21" borderId="67" xfId="0" applyFont="1" applyFill="1" applyBorder="1" applyAlignment="1" applyProtection="1">
      <alignment horizontal="center"/>
      <protection hidden="1"/>
    </xf>
    <xf numFmtId="0" fontId="36" fillId="21" borderId="65" xfId="0" applyFont="1" applyFill="1" applyBorder="1" applyAlignment="1" applyProtection="1">
      <alignment horizontal="right" shrinkToFit="1"/>
      <protection hidden="1"/>
    </xf>
    <xf numFmtId="165" fontId="36" fillId="21" borderId="67" xfId="0" applyNumberFormat="1" applyFont="1" applyFill="1" applyBorder="1" applyAlignment="1" applyProtection="1">
      <alignment horizontal="right"/>
      <protection hidden="1"/>
    </xf>
    <xf numFmtId="3" fontId="36" fillId="21" borderId="67" xfId="0" applyNumberFormat="1" applyFont="1" applyFill="1" applyBorder="1" applyAlignment="1" applyProtection="1">
      <alignment horizontal="right"/>
      <protection hidden="1"/>
    </xf>
    <xf numFmtId="3" fontId="36" fillId="21" borderId="66" xfId="0" applyNumberFormat="1" applyFont="1" applyFill="1" applyBorder="1" applyAlignment="1" applyProtection="1">
      <alignment horizontal="right"/>
      <protection hidden="1"/>
    </xf>
    <xf numFmtId="0" fontId="36" fillId="21" borderId="0" xfId="0" applyFont="1" applyFill="1" applyAlignment="1" applyProtection="1">
      <alignment horizontal="right"/>
      <protection hidden="1"/>
    </xf>
    <xf numFmtId="0" fontId="36" fillId="3" borderId="0" xfId="0" applyFont="1" applyFill="1" applyAlignment="1" applyProtection="1">
      <alignment horizontal="right"/>
      <protection hidden="1"/>
    </xf>
    <xf numFmtId="3" fontId="60" fillId="0" borderId="0" xfId="0" applyNumberFormat="1" applyFont="1" applyProtection="1">
      <protection hidden="1"/>
    </xf>
    <xf numFmtId="0" fontId="47" fillId="0" borderId="0" xfId="0" applyFont="1" applyProtection="1">
      <protection hidden="1"/>
    </xf>
    <xf numFmtId="3" fontId="36" fillId="21" borderId="0" xfId="0" applyNumberFormat="1" applyFont="1" applyFill="1" applyAlignment="1" applyProtection="1">
      <alignment horizontal="right" shrinkToFit="1"/>
      <protection hidden="1"/>
    </xf>
    <xf numFmtId="3" fontId="36" fillId="3" borderId="0" xfId="0" applyNumberFormat="1" applyFont="1" applyFill="1" applyAlignment="1" applyProtection="1">
      <alignment horizontal="right" shrinkToFit="1"/>
      <protection hidden="1"/>
    </xf>
    <xf numFmtId="0" fontId="12" fillId="20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vertical="top" shrinkToFit="1"/>
      <protection locked="0"/>
    </xf>
    <xf numFmtId="0" fontId="13" fillId="0" borderId="0" xfId="0" applyFont="1" applyAlignment="1" applyProtection="1">
      <alignment shrinkToFit="1"/>
      <protection locked="0"/>
    </xf>
    <xf numFmtId="165" fontId="61" fillId="23" borderId="54" xfId="0" applyNumberFormat="1" applyFont="1" applyFill="1" applyBorder="1" applyAlignment="1">
      <alignment horizontal="center" vertical="top" wrapText="1" shrinkToFit="1"/>
    </xf>
    <xf numFmtId="165" fontId="30" fillId="17" borderId="54" xfId="0" applyNumberFormat="1" applyFont="1" applyFill="1" applyBorder="1" applyAlignment="1">
      <alignment horizontal="center" vertical="top" wrapText="1" shrinkToFit="1"/>
    </xf>
    <xf numFmtId="165" fontId="30" fillId="17" borderId="54" xfId="0" applyNumberFormat="1" applyFont="1" applyFill="1" applyBorder="1" applyAlignment="1">
      <alignment horizontal="left" vertical="top" wrapText="1" shrinkToFit="1"/>
    </xf>
    <xf numFmtId="3" fontId="30" fillId="17" borderId="54" xfId="0" applyNumberFormat="1" applyFont="1" applyFill="1" applyBorder="1" applyAlignment="1">
      <alignment horizontal="left" vertical="top" wrapText="1" shrinkToFit="1"/>
    </xf>
    <xf numFmtId="165" fontId="30" fillId="17" borderId="54" xfId="0" applyNumberFormat="1" applyFont="1" applyFill="1" applyBorder="1" applyAlignment="1">
      <alignment horizontal="right" vertical="top" wrapText="1" shrinkToFit="1"/>
    </xf>
    <xf numFmtId="3" fontId="30" fillId="17" borderId="54" xfId="0" applyNumberFormat="1" applyFont="1" applyFill="1" applyBorder="1" applyAlignment="1">
      <alignment horizontal="right" vertical="top" wrapText="1" shrinkToFit="1"/>
    </xf>
    <xf numFmtId="0" fontId="62" fillId="18" borderId="154" xfId="0" applyFont="1" applyFill="1" applyBorder="1" applyAlignment="1">
      <alignment horizontal="center" shrinkToFit="1"/>
    </xf>
    <xf numFmtId="0" fontId="13" fillId="18" borderId="154" xfId="0" applyFont="1" applyFill="1" applyBorder="1" applyAlignment="1">
      <alignment horizontal="center" shrinkToFit="1"/>
    </xf>
    <xf numFmtId="0" fontId="13" fillId="18" borderId="154" xfId="0" applyFont="1" applyFill="1" applyBorder="1" applyAlignment="1">
      <alignment shrinkToFit="1"/>
    </xf>
    <xf numFmtId="165" fontId="13" fillId="18" borderId="154" xfId="0" applyNumberFormat="1" applyFont="1" applyFill="1" applyBorder="1" applyAlignment="1">
      <alignment horizontal="right" shrinkToFit="1"/>
    </xf>
    <xf numFmtId="3" fontId="13" fillId="18" borderId="154" xfId="0" applyNumberFormat="1" applyFont="1" applyFill="1" applyBorder="1" applyAlignment="1">
      <alignment horizontal="right" shrinkToFit="1"/>
    </xf>
    <xf numFmtId="0" fontId="62" fillId="0" borderId="0" xfId="0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shrinkToFit="1"/>
    </xf>
    <xf numFmtId="165" fontId="13" fillId="0" borderId="0" xfId="0" applyNumberFormat="1" applyFont="1" applyAlignment="1">
      <alignment shrinkToFit="1"/>
    </xf>
    <xf numFmtId="3" fontId="13" fillId="0" borderId="0" xfId="0" applyNumberFormat="1" applyFont="1" applyAlignment="1">
      <alignment shrinkToFit="1"/>
    </xf>
    <xf numFmtId="0" fontId="14" fillId="16" borderId="0" xfId="0" applyFont="1" applyFill="1" applyAlignment="1" applyProtection="1">
      <alignment vertical="center" shrinkToFit="1"/>
      <protection hidden="1"/>
    </xf>
    <xf numFmtId="0" fontId="8" fillId="0" borderId="0" xfId="0" applyFont="1" applyAlignment="1" applyProtection="1">
      <alignment shrinkToFit="1"/>
      <protection hidden="1"/>
    </xf>
    <xf numFmtId="0" fontId="5" fillId="2" borderId="121" xfId="0" applyFont="1" applyFill="1" applyBorder="1" applyAlignment="1" applyProtection="1">
      <alignment vertical="center" shrinkToFit="1"/>
      <protection hidden="1"/>
    </xf>
    <xf numFmtId="0" fontId="0" fillId="3" borderId="79" xfId="0" applyFill="1" applyBorder="1" applyAlignment="1" applyProtection="1">
      <alignment shrinkToFit="1"/>
      <protection hidden="1"/>
    </xf>
    <xf numFmtId="0" fontId="0" fillId="3" borderId="5" xfId="0" applyFill="1" applyBorder="1" applyAlignment="1" applyProtection="1">
      <alignment shrinkToFit="1"/>
      <protection hidden="1"/>
    </xf>
    <xf numFmtId="0" fontId="0" fillId="3" borderId="2" xfId="0" applyFill="1" applyBorder="1" applyAlignment="1" applyProtection="1">
      <alignment shrinkToFit="1"/>
      <protection hidden="1"/>
    </xf>
    <xf numFmtId="0" fontId="0" fillId="3" borderId="20" xfId="0" applyFill="1" applyBorder="1" applyAlignment="1" applyProtection="1">
      <alignment shrinkToFit="1"/>
      <protection hidden="1"/>
    </xf>
    <xf numFmtId="0" fontId="0" fillId="3" borderId="81" xfId="0" applyFill="1" applyBorder="1" applyAlignment="1" applyProtection="1">
      <alignment shrinkToFit="1"/>
      <protection hidden="1"/>
    </xf>
    <xf numFmtId="0" fontId="0" fillId="3" borderId="4" xfId="0" applyFill="1" applyBorder="1" applyAlignment="1" applyProtection="1">
      <alignment shrinkToFit="1"/>
      <protection hidden="1"/>
    </xf>
    <xf numFmtId="0" fontId="0" fillId="3" borderId="0" xfId="0" applyFill="1" applyAlignment="1" applyProtection="1">
      <alignment shrinkToFit="1"/>
      <protection hidden="1"/>
    </xf>
    <xf numFmtId="0" fontId="0" fillId="3" borderId="11" xfId="0" applyFill="1" applyBorder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8" fillId="3" borderId="84" xfId="0" applyFont="1" applyFill="1" applyBorder="1" applyAlignment="1" applyProtection="1">
      <alignment shrinkToFit="1"/>
      <protection hidden="1"/>
    </xf>
    <xf numFmtId="0" fontId="0" fillId="3" borderId="30" xfId="0" applyFill="1" applyBorder="1" applyAlignment="1" applyProtection="1">
      <alignment shrinkToFit="1"/>
      <protection hidden="1"/>
    </xf>
    <xf numFmtId="0" fontId="0" fillId="3" borderId="87" xfId="0" applyFill="1" applyBorder="1" applyAlignment="1" applyProtection="1">
      <alignment shrinkToFit="1"/>
      <protection hidden="1"/>
    </xf>
    <xf numFmtId="0" fontId="0" fillId="3" borderId="17" xfId="0" applyFill="1" applyBorder="1" applyAlignment="1" applyProtection="1">
      <alignment shrinkToFit="1"/>
      <protection hidden="1"/>
    </xf>
    <xf numFmtId="0" fontId="0" fillId="3" borderId="91" xfId="0" applyFill="1" applyBorder="1" applyAlignment="1" applyProtection="1">
      <alignment shrinkToFit="1"/>
      <protection hidden="1"/>
    </xf>
    <xf numFmtId="0" fontId="0" fillId="3" borderId="22" xfId="0" applyFill="1" applyBorder="1" applyAlignment="1" applyProtection="1">
      <alignment shrinkToFit="1"/>
      <protection hidden="1"/>
    </xf>
    <xf numFmtId="0" fontId="0" fillId="3" borderId="97" xfId="0" applyFill="1" applyBorder="1" applyAlignment="1" applyProtection="1">
      <alignment shrinkToFit="1"/>
      <protection hidden="1"/>
    </xf>
    <xf numFmtId="0" fontId="0" fillId="3" borderId="69" xfId="0" applyFill="1" applyBorder="1" applyAlignment="1" applyProtection="1">
      <alignment shrinkToFit="1"/>
      <protection hidden="1"/>
    </xf>
    <xf numFmtId="0" fontId="0" fillId="3" borderId="36" xfId="0" applyFill="1" applyBorder="1" applyAlignment="1" applyProtection="1">
      <alignment shrinkToFit="1"/>
      <protection hidden="1"/>
    </xf>
    <xf numFmtId="0" fontId="0" fillId="3" borderId="100" xfId="0" applyFill="1" applyBorder="1" applyAlignment="1" applyProtection="1">
      <alignment shrinkToFit="1"/>
      <protection hidden="1"/>
    </xf>
    <xf numFmtId="0" fontId="0" fillId="3" borderId="25" xfId="0" applyFill="1" applyBorder="1" applyAlignment="1" applyProtection="1">
      <alignment shrinkToFit="1"/>
      <protection hidden="1"/>
    </xf>
    <xf numFmtId="0" fontId="0" fillId="3" borderId="103" xfId="0" applyFill="1" applyBorder="1" applyAlignment="1" applyProtection="1">
      <alignment shrinkToFit="1"/>
      <protection hidden="1"/>
    </xf>
    <xf numFmtId="0" fontId="0" fillId="3" borderId="42" xfId="0" applyFill="1" applyBorder="1" applyAlignment="1" applyProtection="1">
      <alignment shrinkToFit="1"/>
      <protection hidden="1"/>
    </xf>
    <xf numFmtId="0" fontId="0" fillId="3" borderId="107" xfId="0" applyFill="1" applyBorder="1" applyAlignment="1" applyProtection="1">
      <alignment shrinkToFit="1"/>
      <protection hidden="1"/>
    </xf>
    <xf numFmtId="0" fontId="0" fillId="3" borderId="47" xfId="0" applyFill="1" applyBorder="1" applyAlignment="1" applyProtection="1">
      <alignment shrinkToFit="1"/>
      <protection hidden="1"/>
    </xf>
    <xf numFmtId="0" fontId="0" fillId="3" borderId="114" xfId="0" applyFill="1" applyBorder="1" applyAlignment="1" applyProtection="1">
      <alignment shrinkToFit="1"/>
      <protection hidden="1"/>
    </xf>
    <xf numFmtId="0" fontId="0" fillId="3" borderId="52" xfId="0" applyFill="1" applyBorder="1" applyAlignment="1" applyProtection="1">
      <alignment shrinkToFit="1"/>
      <protection hidden="1"/>
    </xf>
    <xf numFmtId="0" fontId="0" fillId="3" borderId="117" xfId="0" applyFill="1" applyBorder="1" applyAlignment="1" applyProtection="1">
      <alignment shrinkToFit="1"/>
      <protection hidden="1"/>
    </xf>
    <xf numFmtId="0" fontId="0" fillId="3" borderId="50" xfId="0" applyFill="1" applyBorder="1" applyAlignment="1" applyProtection="1">
      <alignment shrinkToFit="1"/>
      <protection hidden="1"/>
    </xf>
    <xf numFmtId="0" fontId="52" fillId="16" borderId="0" xfId="0" applyFont="1" applyFill="1" applyAlignment="1" applyProtection="1">
      <alignment horizontal="left" vertical="center" shrinkToFit="1"/>
      <protection hidden="1"/>
    </xf>
    <xf numFmtId="0" fontId="72" fillId="0" borderId="0" xfId="0" applyFont="1" applyAlignment="1" applyProtection="1">
      <alignment horizontal="left" shrinkToFit="1"/>
      <protection hidden="1"/>
    </xf>
    <xf numFmtId="0" fontId="70" fillId="2" borderId="157" xfId="0" applyFont="1" applyFill="1" applyBorder="1" applyAlignment="1" applyProtection="1">
      <alignment horizontal="left" vertical="center" shrinkToFit="1"/>
      <protection hidden="1"/>
    </xf>
    <xf numFmtId="0" fontId="71" fillId="3" borderId="78" xfId="0" applyFont="1" applyFill="1" applyBorder="1" applyAlignment="1" applyProtection="1">
      <alignment horizontal="left" shrinkToFit="1"/>
      <protection hidden="1"/>
    </xf>
    <xf numFmtId="0" fontId="71" fillId="3" borderId="4" xfId="0" applyFont="1" applyFill="1" applyBorder="1" applyAlignment="1" applyProtection="1">
      <alignment horizontal="left" shrinkToFit="1"/>
      <protection hidden="1"/>
    </xf>
    <xf numFmtId="0" fontId="71" fillId="3" borderId="0" xfId="0" applyFont="1" applyFill="1" applyAlignment="1" applyProtection="1">
      <alignment horizontal="left" shrinkToFit="1"/>
      <protection hidden="1"/>
    </xf>
    <xf numFmtId="0" fontId="71" fillId="3" borderId="158" xfId="0" applyFont="1" applyFill="1" applyBorder="1" applyAlignment="1" applyProtection="1">
      <alignment horizontal="left" shrinkToFit="1"/>
      <protection hidden="1"/>
    </xf>
    <xf numFmtId="0" fontId="73" fillId="0" borderId="0" xfId="0" applyFont="1" applyAlignment="1" applyProtection="1">
      <alignment horizontal="left" vertical="top" shrinkToFit="1"/>
      <protection hidden="1"/>
    </xf>
    <xf numFmtId="0" fontId="70" fillId="4" borderId="81" xfId="0" applyFont="1" applyFill="1" applyBorder="1" applyAlignment="1" applyProtection="1">
      <alignment horizontal="left" vertical="center" shrinkToFit="1"/>
      <protection hidden="1"/>
    </xf>
    <xf numFmtId="0" fontId="71" fillId="3" borderId="81" xfId="0" applyFont="1" applyFill="1" applyBorder="1" applyAlignment="1" applyProtection="1">
      <alignment horizontal="left" shrinkToFit="1"/>
      <protection hidden="1"/>
    </xf>
    <xf numFmtId="0" fontId="71" fillId="3" borderId="11" xfId="0" applyFont="1" applyFill="1" applyBorder="1" applyAlignment="1" applyProtection="1">
      <alignment horizontal="left" shrinkToFit="1"/>
      <protection hidden="1"/>
    </xf>
    <xf numFmtId="0" fontId="71" fillId="0" borderId="0" xfId="0" applyFont="1" applyAlignment="1" applyProtection="1">
      <alignment horizontal="left" shrinkToFit="1"/>
      <protection hidden="1"/>
    </xf>
    <xf numFmtId="0" fontId="70" fillId="7" borderId="84" xfId="0" applyFont="1" applyFill="1" applyBorder="1" applyAlignment="1" applyProtection="1">
      <alignment horizontal="left" vertical="center" shrinkToFit="1"/>
      <protection hidden="1"/>
    </xf>
    <xf numFmtId="0" fontId="71" fillId="3" borderId="84" xfId="0" applyFont="1" applyFill="1" applyBorder="1" applyAlignment="1" applyProtection="1">
      <alignment horizontal="left" shrinkToFit="1"/>
      <protection hidden="1"/>
    </xf>
    <xf numFmtId="0" fontId="71" fillId="3" borderId="30" xfId="0" applyFont="1" applyFill="1" applyBorder="1" applyAlignment="1" applyProtection="1">
      <alignment horizontal="left" shrinkToFit="1"/>
      <protection hidden="1"/>
    </xf>
    <xf numFmtId="0" fontId="70" fillId="5" borderId="87" xfId="0" applyFont="1" applyFill="1" applyBorder="1" applyAlignment="1" applyProtection="1">
      <alignment horizontal="left" vertical="center" shrinkToFit="1"/>
      <protection hidden="1"/>
    </xf>
    <xf numFmtId="0" fontId="71" fillId="3" borderId="87" xfId="0" applyFont="1" applyFill="1" applyBorder="1" applyAlignment="1" applyProtection="1">
      <alignment horizontal="left" shrinkToFit="1"/>
      <protection hidden="1"/>
    </xf>
    <xf numFmtId="0" fontId="71" fillId="3" borderId="17" xfId="0" applyFont="1" applyFill="1" applyBorder="1" applyAlignment="1" applyProtection="1">
      <alignment horizontal="left" shrinkToFit="1"/>
      <protection hidden="1"/>
    </xf>
    <xf numFmtId="0" fontId="70" fillId="8" borderId="91" xfId="0" applyFont="1" applyFill="1" applyBorder="1" applyAlignment="1" applyProtection="1">
      <alignment horizontal="left" vertical="center" shrinkToFit="1"/>
      <protection hidden="1"/>
    </xf>
    <xf numFmtId="0" fontId="71" fillId="3" borderId="91" xfId="0" applyFont="1" applyFill="1" applyBorder="1" applyAlignment="1" applyProtection="1">
      <alignment horizontal="left" shrinkToFit="1"/>
      <protection hidden="1"/>
    </xf>
    <xf numFmtId="0" fontId="71" fillId="3" borderId="22" xfId="0" applyFont="1" applyFill="1" applyBorder="1" applyAlignment="1" applyProtection="1">
      <alignment horizontal="left" shrinkToFit="1"/>
      <protection hidden="1"/>
    </xf>
    <xf numFmtId="0" fontId="74" fillId="0" borderId="0" xfId="0" applyFont="1" applyAlignment="1" applyProtection="1">
      <alignment horizontal="left" vertical="center" shrinkToFit="1"/>
      <protection hidden="1"/>
    </xf>
    <xf numFmtId="0" fontId="70" fillId="9" borderId="94" xfId="0" applyFont="1" applyFill="1" applyBorder="1" applyAlignment="1" applyProtection="1">
      <alignment horizontal="left" vertical="center" shrinkToFit="1"/>
      <protection hidden="1"/>
    </xf>
    <xf numFmtId="0" fontId="71" fillId="3" borderId="97" xfId="0" applyFont="1" applyFill="1" applyBorder="1" applyAlignment="1" applyProtection="1">
      <alignment horizontal="left" shrinkToFit="1"/>
      <protection hidden="1"/>
    </xf>
    <xf numFmtId="0" fontId="71" fillId="3" borderId="69" xfId="0" applyFont="1" applyFill="1" applyBorder="1" applyAlignment="1" applyProtection="1">
      <alignment horizontal="left" shrinkToFit="1"/>
      <protection hidden="1"/>
    </xf>
    <xf numFmtId="0" fontId="71" fillId="3" borderId="36" xfId="0" applyFont="1" applyFill="1" applyBorder="1" applyAlignment="1" applyProtection="1">
      <alignment horizontal="left" shrinkToFit="1"/>
      <protection hidden="1"/>
    </xf>
    <xf numFmtId="0" fontId="70" fillId="6" borderId="100" xfId="0" applyFont="1" applyFill="1" applyBorder="1" applyAlignment="1" applyProtection="1">
      <alignment horizontal="left" vertical="center" shrinkToFit="1"/>
      <protection hidden="1"/>
    </xf>
    <xf numFmtId="0" fontId="71" fillId="3" borderId="100" xfId="0" applyFont="1" applyFill="1" applyBorder="1" applyAlignment="1" applyProtection="1">
      <alignment horizontal="left" shrinkToFit="1"/>
      <protection hidden="1"/>
    </xf>
    <xf numFmtId="0" fontId="71" fillId="3" borderId="25" xfId="0" applyFont="1" applyFill="1" applyBorder="1" applyAlignment="1" applyProtection="1">
      <alignment horizontal="left" shrinkToFit="1"/>
      <protection hidden="1"/>
    </xf>
    <xf numFmtId="0" fontId="70" fillId="11" borderId="103" xfId="0" applyFont="1" applyFill="1" applyBorder="1" applyAlignment="1" applyProtection="1">
      <alignment horizontal="left" vertical="center" shrinkToFit="1"/>
      <protection hidden="1"/>
    </xf>
    <xf numFmtId="0" fontId="71" fillId="3" borderId="103" xfId="0" applyFont="1" applyFill="1" applyBorder="1" applyAlignment="1" applyProtection="1">
      <alignment horizontal="left" shrinkToFit="1"/>
      <protection hidden="1"/>
    </xf>
    <xf numFmtId="0" fontId="71" fillId="3" borderId="42" xfId="0" applyFont="1" applyFill="1" applyBorder="1" applyAlignment="1" applyProtection="1">
      <alignment horizontal="left" shrinkToFit="1"/>
      <protection hidden="1"/>
    </xf>
    <xf numFmtId="0" fontId="70" fillId="13" borderId="107" xfId="0" applyFont="1" applyFill="1" applyBorder="1" applyAlignment="1" applyProtection="1">
      <alignment horizontal="left" vertical="center" shrinkToFit="1"/>
      <protection hidden="1"/>
    </xf>
    <xf numFmtId="0" fontId="71" fillId="3" borderId="107" xfId="0" applyFont="1" applyFill="1" applyBorder="1" applyAlignment="1" applyProtection="1">
      <alignment horizontal="left" shrinkToFit="1"/>
      <protection hidden="1"/>
    </xf>
    <xf numFmtId="0" fontId="71" fillId="3" borderId="47" xfId="0" applyFont="1" applyFill="1" applyBorder="1" applyAlignment="1" applyProtection="1">
      <alignment horizontal="left" shrinkToFit="1"/>
      <protection hidden="1"/>
    </xf>
    <xf numFmtId="0" fontId="70" fillId="10" borderId="72" xfId="0" applyFont="1" applyFill="1" applyBorder="1" applyAlignment="1" applyProtection="1">
      <alignment horizontal="left" vertical="center" shrinkToFit="1"/>
      <protection hidden="1"/>
    </xf>
    <xf numFmtId="0" fontId="71" fillId="3" borderId="76" xfId="0" applyFont="1" applyFill="1" applyBorder="1" applyAlignment="1" applyProtection="1">
      <alignment horizontal="left" shrinkToFit="1"/>
      <protection hidden="1"/>
    </xf>
    <xf numFmtId="0" fontId="71" fillId="3" borderId="114" xfId="0" applyFont="1" applyFill="1" applyBorder="1" applyAlignment="1" applyProtection="1">
      <alignment horizontal="left" shrinkToFit="1"/>
      <protection hidden="1"/>
    </xf>
    <xf numFmtId="0" fontId="70" fillId="12" borderId="44" xfId="0" applyFont="1" applyFill="1" applyBorder="1" applyAlignment="1" applyProtection="1">
      <alignment horizontal="left" vertical="center" shrinkToFit="1"/>
      <protection hidden="1"/>
    </xf>
    <xf numFmtId="0" fontId="71" fillId="3" borderId="52" xfId="0" applyFont="1" applyFill="1" applyBorder="1" applyAlignment="1" applyProtection="1">
      <alignment horizontal="left" shrinkToFit="1"/>
      <protection hidden="1"/>
    </xf>
    <xf numFmtId="0" fontId="75" fillId="14" borderId="117" xfId="0" applyFont="1" applyFill="1" applyBorder="1" applyAlignment="1" applyProtection="1">
      <alignment horizontal="left" vertical="center" shrinkToFit="1"/>
      <protection hidden="1"/>
    </xf>
    <xf numFmtId="0" fontId="71" fillId="3" borderId="117" xfId="0" applyFont="1" applyFill="1" applyBorder="1" applyAlignment="1" applyProtection="1">
      <alignment horizontal="left" shrinkToFit="1"/>
      <protection hidden="1"/>
    </xf>
    <xf numFmtId="0" fontId="71" fillId="3" borderId="50" xfId="0" applyFont="1" applyFill="1" applyBorder="1" applyAlignment="1" applyProtection="1">
      <alignment horizontal="left" shrinkToFit="1"/>
      <protection hidden="1"/>
    </xf>
    <xf numFmtId="0" fontId="44" fillId="3" borderId="15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wrapText="1"/>
      <protection locked="0" hidden="1"/>
    </xf>
    <xf numFmtId="0" fontId="48" fillId="0" borderId="0" xfId="0" applyFont="1" applyAlignment="1" applyProtection="1">
      <alignment horizontal="left" vertical="top" wrapText="1"/>
      <protection locked="0" hidden="1"/>
    </xf>
    <xf numFmtId="0" fontId="48" fillId="0" borderId="0" xfId="0" applyFont="1" applyAlignment="1" applyProtection="1">
      <alignment horizontal="left"/>
      <protection locked="0" hidden="1"/>
    </xf>
    <xf numFmtId="0" fontId="44" fillId="3" borderId="143" xfId="0" applyFont="1" applyFill="1" applyBorder="1" applyAlignment="1" applyProtection="1">
      <alignment horizontal="center" vertical="center"/>
      <protection locked="0"/>
    </xf>
    <xf numFmtId="0" fontId="15" fillId="3" borderId="79" xfId="2" applyFont="1" applyFill="1" applyBorder="1" applyAlignment="1" applyProtection="1">
      <alignment horizontal="center" vertical="top"/>
      <protection hidden="1"/>
    </xf>
    <xf numFmtId="0" fontId="15" fillId="3" borderId="5" xfId="2" applyFont="1" applyFill="1" applyBorder="1" applyAlignment="1" applyProtection="1">
      <alignment horizontal="center" vertical="top"/>
      <protection hidden="1"/>
    </xf>
    <xf numFmtId="0" fontId="15" fillId="3" borderId="2" xfId="2" applyFont="1" applyFill="1" applyBorder="1" applyAlignment="1" applyProtection="1">
      <alignment horizontal="center" vertical="top"/>
      <protection hidden="1"/>
    </xf>
    <xf numFmtId="0" fontId="15" fillId="3" borderId="20" xfId="2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5" fillId="4" borderId="81" xfId="0" applyFont="1" applyFill="1" applyBorder="1" applyAlignment="1" applyProtection="1">
      <alignment vertical="top"/>
      <protection hidden="1"/>
    </xf>
    <xf numFmtId="0" fontId="5" fillId="4" borderId="82" xfId="0" applyFont="1" applyFill="1" applyBorder="1" applyAlignment="1" applyProtection="1">
      <alignment vertical="top"/>
      <protection hidden="1"/>
    </xf>
    <xf numFmtId="0" fontId="16" fillId="3" borderId="80" xfId="2" applyFont="1" applyFill="1" applyBorder="1" applyAlignment="1" applyProtection="1">
      <alignment horizontal="center" vertical="top"/>
      <protection hidden="1"/>
    </xf>
    <xf numFmtId="0" fontId="16" fillId="3" borderId="82" xfId="2" applyFont="1" applyFill="1" applyBorder="1" applyAlignment="1" applyProtection="1">
      <alignment horizontal="center" vertical="top"/>
      <protection hidden="1"/>
    </xf>
    <xf numFmtId="0" fontId="16" fillId="3" borderId="8" xfId="2" applyFont="1" applyFill="1" applyBorder="1" applyAlignment="1" applyProtection="1">
      <alignment horizontal="center" vertical="top"/>
      <protection hidden="1"/>
    </xf>
    <xf numFmtId="0" fontId="16" fillId="3" borderId="9" xfId="2" applyFont="1" applyFill="1" applyBorder="1" applyAlignment="1" applyProtection="1">
      <alignment horizontal="center" vertical="top"/>
      <protection hidden="1"/>
    </xf>
    <xf numFmtId="0" fontId="16" fillId="3" borderId="6" xfId="2" applyFont="1" applyFill="1" applyBorder="1" applyAlignment="1" applyProtection="1">
      <alignment horizontal="center" vertical="top"/>
      <protection hidden="1"/>
    </xf>
    <xf numFmtId="0" fontId="16" fillId="3" borderId="7" xfId="2" applyFont="1" applyFill="1" applyBorder="1" applyAlignment="1" applyProtection="1">
      <alignment horizontal="center" vertical="top"/>
      <protection hidden="1"/>
    </xf>
    <xf numFmtId="0" fontId="16" fillId="3" borderId="10" xfId="2" applyFont="1" applyFill="1" applyBorder="1" applyAlignment="1" applyProtection="1">
      <alignment horizontal="center" vertical="top"/>
      <protection hidden="1"/>
    </xf>
    <xf numFmtId="0" fontId="16" fillId="3" borderId="12" xfId="2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5" fillId="7" borderId="84" xfId="0" applyFont="1" applyFill="1" applyBorder="1" applyAlignment="1" applyProtection="1">
      <alignment horizontal="center" vertical="top"/>
      <protection hidden="1"/>
    </xf>
    <xf numFmtId="0" fontId="5" fillId="7" borderId="85" xfId="0" applyFont="1" applyFill="1" applyBorder="1" applyAlignment="1" applyProtection="1">
      <alignment horizontal="center" vertical="top"/>
      <protection hidden="1"/>
    </xf>
    <xf numFmtId="0" fontId="21" fillId="3" borderId="83" xfId="2" applyFont="1" applyFill="1" applyBorder="1" applyAlignment="1" applyProtection="1">
      <alignment horizontal="center" vertical="top"/>
      <protection hidden="1"/>
    </xf>
    <xf numFmtId="0" fontId="21" fillId="3" borderId="85" xfId="2" applyFont="1" applyFill="1" applyBorder="1" applyAlignment="1" applyProtection="1">
      <alignment horizontal="center" vertical="top"/>
      <protection hidden="1"/>
    </xf>
    <xf numFmtId="0" fontId="21" fillId="3" borderId="27" xfId="2" applyFont="1" applyFill="1" applyBorder="1" applyAlignment="1" applyProtection="1">
      <alignment horizontal="center" vertical="top"/>
      <protection hidden="1"/>
    </xf>
    <xf numFmtId="0" fontId="21" fillId="3" borderId="28" xfId="2" applyFont="1" applyFill="1" applyBorder="1" applyAlignment="1" applyProtection="1">
      <alignment horizontal="center" vertical="top"/>
      <protection hidden="1"/>
    </xf>
    <xf numFmtId="0" fontId="21" fillId="3" borderId="29" xfId="2" applyFont="1" applyFill="1" applyBorder="1" applyAlignment="1" applyProtection="1">
      <alignment horizontal="center" vertical="top"/>
      <protection hidden="1"/>
    </xf>
    <xf numFmtId="0" fontId="21" fillId="3" borderId="31" xfId="2" applyFont="1" applyFill="1" applyBorder="1" applyAlignment="1" applyProtection="1">
      <alignment horizontal="center" vertical="top"/>
      <protection hidden="1"/>
    </xf>
    <xf numFmtId="0" fontId="5" fillId="5" borderId="87" xfId="0" applyFont="1" applyFill="1" applyBorder="1" applyAlignment="1" applyProtection="1">
      <alignment horizontal="center" vertical="top"/>
      <protection hidden="1"/>
    </xf>
    <xf numFmtId="0" fontId="5" fillId="5" borderId="88" xfId="0" applyFont="1" applyFill="1" applyBorder="1" applyAlignment="1" applyProtection="1">
      <alignment horizontal="center" vertical="top"/>
      <protection hidden="1"/>
    </xf>
    <xf numFmtId="0" fontId="17" fillId="3" borderId="159" xfId="2" applyFont="1" applyFill="1" applyBorder="1" applyAlignment="1" applyProtection="1">
      <alignment horizontal="center" vertical="top"/>
      <protection hidden="1"/>
    </xf>
    <xf numFmtId="0" fontId="17" fillId="3" borderId="89" xfId="2" applyFont="1" applyFill="1" applyBorder="1" applyAlignment="1" applyProtection="1">
      <alignment horizontal="center" vertical="top"/>
      <protection hidden="1"/>
    </xf>
    <xf numFmtId="0" fontId="17" fillId="3" borderId="13" xfId="2" applyFont="1" applyFill="1" applyBorder="1" applyAlignment="1" applyProtection="1">
      <alignment horizontal="center" vertical="top"/>
      <protection hidden="1"/>
    </xf>
    <xf numFmtId="0" fontId="17" fillId="3" borderId="14" xfId="2" applyFont="1" applyFill="1" applyBorder="1" applyAlignment="1" applyProtection="1">
      <alignment horizontal="center" vertical="top"/>
      <protection hidden="1"/>
    </xf>
    <xf numFmtId="0" fontId="17" fillId="3" borderId="160" xfId="2" applyFont="1" applyFill="1" applyBorder="1" applyAlignment="1" applyProtection="1">
      <alignment horizontal="center" vertical="top"/>
      <protection hidden="1"/>
    </xf>
    <xf numFmtId="0" fontId="17" fillId="3" borderId="63" xfId="2" applyFont="1" applyFill="1" applyBorder="1" applyAlignment="1" applyProtection="1">
      <alignment horizontal="center" vertical="top"/>
      <protection hidden="1"/>
    </xf>
    <xf numFmtId="0" fontId="17" fillId="3" borderId="16" xfId="2" applyFont="1" applyFill="1" applyBorder="1" applyAlignment="1" applyProtection="1">
      <alignment horizontal="center" vertical="top"/>
      <protection hidden="1"/>
    </xf>
    <xf numFmtId="0" fontId="17" fillId="3" borderId="18" xfId="2" applyFont="1" applyFill="1" applyBorder="1" applyAlignment="1" applyProtection="1">
      <alignment horizontal="center" vertical="top"/>
      <protection hidden="1"/>
    </xf>
    <xf numFmtId="0" fontId="5" fillId="8" borderId="91" xfId="0" applyFont="1" applyFill="1" applyBorder="1" applyAlignment="1" applyProtection="1">
      <alignment horizontal="center" vertical="top"/>
      <protection hidden="1"/>
    </xf>
    <xf numFmtId="0" fontId="5" fillId="8" borderId="92" xfId="0" applyFont="1" applyFill="1" applyBorder="1" applyAlignment="1" applyProtection="1">
      <alignment horizontal="center" vertical="top"/>
      <protection hidden="1"/>
    </xf>
    <xf numFmtId="0" fontId="18" fillId="3" borderId="90" xfId="2" applyFont="1" applyFill="1" applyBorder="1" applyAlignment="1" applyProtection="1">
      <alignment horizontal="center" vertical="top"/>
      <protection hidden="1"/>
    </xf>
    <xf numFmtId="0" fontId="18" fillId="3" borderId="92" xfId="2" applyFont="1" applyFill="1" applyBorder="1" applyAlignment="1" applyProtection="1">
      <alignment horizontal="center" vertical="top"/>
      <protection hidden="1"/>
    </xf>
    <xf numFmtId="0" fontId="18" fillId="3" borderId="21" xfId="2" applyFont="1" applyFill="1" applyBorder="1" applyAlignment="1" applyProtection="1">
      <alignment horizontal="center" vertical="top"/>
      <protection hidden="1"/>
    </xf>
    <xf numFmtId="0" fontId="19" fillId="3" borderId="23" xfId="0" applyFont="1" applyFill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5" fillId="9" borderId="94" xfId="0" applyFont="1" applyFill="1" applyBorder="1" applyAlignment="1" applyProtection="1">
      <alignment horizontal="center" vertical="top"/>
      <protection hidden="1"/>
    </xf>
    <xf numFmtId="0" fontId="5" fillId="9" borderId="95" xfId="0" applyFont="1" applyFill="1" applyBorder="1" applyAlignment="1" applyProtection="1">
      <alignment horizontal="center" vertical="top"/>
      <protection hidden="1"/>
    </xf>
    <xf numFmtId="0" fontId="22" fillId="3" borderId="96" xfId="2" applyFont="1" applyFill="1" applyBorder="1" applyAlignment="1" applyProtection="1">
      <alignment horizontal="center" vertical="top"/>
      <protection hidden="1"/>
    </xf>
    <xf numFmtId="0" fontId="22" fillId="3" borderId="98" xfId="2" applyFont="1" applyFill="1" applyBorder="1" applyAlignment="1" applyProtection="1">
      <alignment horizontal="center" vertical="top"/>
      <protection hidden="1"/>
    </xf>
    <xf numFmtId="0" fontId="22" fillId="3" borderId="33" xfId="2" applyFont="1" applyFill="1" applyBorder="1" applyAlignment="1" applyProtection="1">
      <alignment horizontal="center" vertical="top"/>
      <protection hidden="1"/>
    </xf>
    <xf numFmtId="0" fontId="22" fillId="3" borderId="34" xfId="2" applyFont="1" applyFill="1" applyBorder="1" applyAlignment="1" applyProtection="1">
      <alignment horizontal="center" vertical="top"/>
      <protection hidden="1"/>
    </xf>
    <xf numFmtId="0" fontId="22" fillId="3" borderId="68" xfId="2" applyFont="1" applyFill="1" applyBorder="1" applyAlignment="1" applyProtection="1">
      <alignment horizontal="center" vertical="top"/>
      <protection hidden="1"/>
    </xf>
    <xf numFmtId="0" fontId="22" fillId="3" borderId="70" xfId="2" applyFont="1" applyFill="1" applyBorder="1" applyAlignment="1" applyProtection="1">
      <alignment horizontal="center" vertical="top"/>
      <protection hidden="1"/>
    </xf>
    <xf numFmtId="0" fontId="22" fillId="3" borderId="35" xfId="2" applyFont="1" applyFill="1" applyBorder="1" applyAlignment="1" applyProtection="1">
      <alignment horizontal="center" vertical="top"/>
      <protection hidden="1"/>
    </xf>
    <xf numFmtId="0" fontId="22" fillId="3" borderId="37" xfId="2" applyFont="1" applyFill="1" applyBorder="1" applyAlignment="1" applyProtection="1">
      <alignment horizontal="center" vertical="top"/>
      <protection hidden="1"/>
    </xf>
    <xf numFmtId="0" fontId="5" fillId="6" borderId="100" xfId="0" applyFont="1" applyFill="1" applyBorder="1" applyAlignment="1" applyProtection="1">
      <alignment horizontal="center" vertical="top"/>
      <protection hidden="1"/>
    </xf>
    <xf numFmtId="0" fontId="5" fillId="6" borderId="101" xfId="0" applyFont="1" applyFill="1" applyBorder="1" applyAlignment="1" applyProtection="1">
      <alignment horizontal="center" vertical="top"/>
      <protection hidden="1"/>
    </xf>
    <xf numFmtId="0" fontId="20" fillId="3" borderId="99" xfId="2" applyFont="1" applyFill="1" applyBorder="1" applyAlignment="1" applyProtection="1">
      <alignment horizontal="center" vertical="top"/>
      <protection hidden="1"/>
    </xf>
    <xf numFmtId="0" fontId="20" fillId="3" borderId="101" xfId="2" applyFont="1" applyFill="1" applyBorder="1" applyAlignment="1" applyProtection="1">
      <alignment horizontal="center" vertical="top"/>
      <protection hidden="1"/>
    </xf>
    <xf numFmtId="0" fontId="20" fillId="3" borderId="24" xfId="2" applyFont="1" applyFill="1" applyBorder="1" applyAlignment="1" applyProtection="1">
      <alignment horizontal="center" vertical="top"/>
      <protection hidden="1"/>
    </xf>
    <xf numFmtId="0" fontId="20" fillId="3" borderId="26" xfId="2" applyFont="1" applyFill="1" applyBorder="1" applyAlignment="1" applyProtection="1">
      <alignment horizontal="center" vertical="top"/>
      <protection hidden="1"/>
    </xf>
    <xf numFmtId="0" fontId="5" fillId="11" borderId="103" xfId="0" applyFont="1" applyFill="1" applyBorder="1" applyAlignment="1" applyProtection="1">
      <alignment horizontal="center" vertical="top" wrapText="1"/>
      <protection hidden="1"/>
    </xf>
    <xf numFmtId="0" fontId="5" fillId="11" borderId="104" xfId="0" applyFont="1" applyFill="1" applyBorder="1" applyAlignment="1" applyProtection="1">
      <alignment horizontal="center" vertical="top" wrapText="1"/>
      <protection hidden="1"/>
    </xf>
    <xf numFmtId="0" fontId="24" fillId="3" borderId="102" xfId="2" applyFont="1" applyFill="1" applyBorder="1" applyAlignment="1" applyProtection="1">
      <alignment horizontal="center" vertical="top"/>
      <protection hidden="1"/>
    </xf>
    <xf numFmtId="0" fontId="24" fillId="3" borderId="104" xfId="2" applyFont="1" applyFill="1" applyBorder="1" applyAlignment="1" applyProtection="1">
      <alignment horizontal="center" vertical="top"/>
      <protection hidden="1"/>
    </xf>
    <xf numFmtId="0" fontId="24" fillId="3" borderId="39" xfId="2" applyFont="1" applyFill="1" applyBorder="1" applyAlignment="1" applyProtection="1">
      <alignment horizontal="center" vertical="top"/>
      <protection hidden="1"/>
    </xf>
    <xf numFmtId="0" fontId="24" fillId="3" borderId="40" xfId="2" applyFont="1" applyFill="1" applyBorder="1" applyAlignment="1" applyProtection="1">
      <alignment horizontal="center" vertical="top"/>
      <protection hidden="1"/>
    </xf>
    <xf numFmtId="0" fontId="24" fillId="3" borderId="41" xfId="2" applyFont="1" applyFill="1" applyBorder="1" applyAlignment="1" applyProtection="1">
      <alignment horizontal="center" vertical="top"/>
      <protection hidden="1"/>
    </xf>
    <xf numFmtId="0" fontId="24" fillId="3" borderId="105" xfId="2" applyFont="1" applyFill="1" applyBorder="1" applyAlignment="1" applyProtection="1">
      <alignment horizontal="center" vertical="top"/>
      <protection hidden="1"/>
    </xf>
    <xf numFmtId="0" fontId="5" fillId="13" borderId="107" xfId="0" applyFont="1" applyFill="1" applyBorder="1" applyAlignment="1" applyProtection="1">
      <alignment horizontal="center" vertical="top"/>
      <protection hidden="1"/>
    </xf>
    <xf numFmtId="0" fontId="5" fillId="13" borderId="108" xfId="0" applyFont="1" applyFill="1" applyBorder="1" applyAlignment="1" applyProtection="1">
      <alignment horizontal="center" vertical="top"/>
      <protection hidden="1"/>
    </xf>
    <xf numFmtId="0" fontId="26" fillId="3" borderId="106" xfId="2" applyFont="1" applyFill="1" applyBorder="1" applyAlignment="1" applyProtection="1">
      <alignment horizontal="center" vertical="top"/>
      <protection hidden="1"/>
    </xf>
    <xf numFmtId="0" fontId="26" fillId="3" borderId="108" xfId="2" applyFont="1" applyFill="1" applyBorder="1" applyAlignment="1" applyProtection="1">
      <alignment horizontal="center" vertical="top"/>
      <protection hidden="1"/>
    </xf>
    <xf numFmtId="0" fontId="26" fillId="3" borderId="46" xfId="2" applyFont="1" applyFill="1" applyBorder="1" applyAlignment="1" applyProtection="1">
      <alignment horizontal="center" vertical="top"/>
      <protection hidden="1"/>
    </xf>
    <xf numFmtId="0" fontId="26" fillId="3" borderId="48" xfId="2" applyFont="1" applyFill="1" applyBorder="1" applyAlignment="1" applyProtection="1">
      <alignment horizontal="center" vertical="top"/>
      <protection hidden="1"/>
    </xf>
    <xf numFmtId="0" fontId="5" fillId="10" borderId="72" xfId="0" applyFont="1" applyFill="1" applyBorder="1" applyAlignment="1" applyProtection="1">
      <alignment horizontal="center" vertical="top"/>
      <protection hidden="1"/>
    </xf>
    <xf numFmtId="0" fontId="5" fillId="10" borderId="73" xfId="0" applyFont="1" applyFill="1" applyBorder="1" applyAlignment="1" applyProtection="1">
      <alignment horizontal="center" vertical="top"/>
      <protection hidden="1"/>
    </xf>
    <xf numFmtId="0" fontId="23" fillId="3" borderId="74" xfId="2" applyFont="1" applyFill="1" applyBorder="1" applyAlignment="1" applyProtection="1">
      <alignment horizontal="center" vertical="top"/>
      <protection hidden="1"/>
    </xf>
    <xf numFmtId="0" fontId="23" fillId="3" borderId="75" xfId="2" applyFont="1" applyFill="1" applyBorder="1" applyAlignment="1" applyProtection="1">
      <alignment horizontal="center" vertical="top"/>
      <protection hidden="1"/>
    </xf>
    <xf numFmtId="0" fontId="23" fillId="3" borderId="110" xfId="2" applyFont="1" applyFill="1" applyBorder="1" applyAlignment="1" applyProtection="1">
      <alignment horizontal="center" vertical="top"/>
      <protection hidden="1"/>
    </xf>
    <xf numFmtId="0" fontId="23" fillId="3" borderId="111" xfId="2" applyFont="1" applyFill="1" applyBorder="1" applyAlignment="1" applyProtection="1">
      <alignment horizontal="center" vertical="top"/>
      <protection hidden="1"/>
    </xf>
    <xf numFmtId="0" fontId="23" fillId="3" borderId="112" xfId="2" applyFont="1" applyFill="1" applyBorder="1" applyAlignment="1" applyProtection="1">
      <alignment horizontal="center" vertical="top"/>
      <protection hidden="1"/>
    </xf>
    <xf numFmtId="0" fontId="23" fillId="3" borderId="115" xfId="2" applyFont="1" applyFill="1" applyBorder="1" applyAlignment="1" applyProtection="1">
      <alignment horizontal="center" vertical="top"/>
      <protection hidden="1"/>
    </xf>
    <xf numFmtId="0" fontId="5" fillId="12" borderId="44" xfId="0" applyFont="1" applyFill="1" applyBorder="1" applyAlignment="1" applyProtection="1">
      <alignment horizontal="center" vertical="top" wrapText="1"/>
      <protection hidden="1"/>
    </xf>
    <xf numFmtId="0" fontId="5" fillId="12" borderId="45" xfId="0" applyFont="1" applyFill="1" applyBorder="1" applyAlignment="1" applyProtection="1">
      <alignment horizontal="center" vertical="top" wrapText="1"/>
      <protection hidden="1"/>
    </xf>
    <xf numFmtId="0" fontId="25" fillId="3" borderId="51" xfId="2" applyFont="1" applyFill="1" applyBorder="1" applyAlignment="1" applyProtection="1">
      <alignment horizontal="center" vertical="top"/>
      <protection hidden="1"/>
    </xf>
    <xf numFmtId="0" fontId="25" fillId="3" borderId="53" xfId="2" applyFont="1" applyFill="1" applyBorder="1" applyAlignment="1" applyProtection="1">
      <alignment horizontal="center" vertical="top"/>
      <protection hidden="1"/>
    </xf>
    <xf numFmtId="0" fontId="9" fillId="14" borderId="117" xfId="0" applyFont="1" applyFill="1" applyBorder="1" applyAlignment="1" applyProtection="1">
      <alignment horizontal="center" vertical="top"/>
      <protection hidden="1"/>
    </xf>
    <xf numFmtId="0" fontId="9" fillId="14" borderId="118" xfId="0" applyFont="1" applyFill="1" applyBorder="1" applyAlignment="1" applyProtection="1">
      <alignment horizontal="center" vertical="top"/>
      <protection hidden="1"/>
    </xf>
    <xf numFmtId="0" fontId="27" fillId="3" borderId="116" xfId="2" applyFont="1" applyFill="1" applyBorder="1" applyAlignment="1" applyProtection="1">
      <alignment horizontal="center" vertical="top"/>
      <protection hidden="1"/>
    </xf>
    <xf numFmtId="0" fontId="27" fillId="3" borderId="118" xfId="2" applyFont="1" applyFill="1" applyBorder="1" applyAlignment="1" applyProtection="1">
      <alignment horizontal="center" vertical="top"/>
      <protection hidden="1"/>
    </xf>
    <xf numFmtId="0" fontId="27" fillId="3" borderId="49" xfId="2" applyFont="1" applyFill="1" applyBorder="1" applyAlignment="1" applyProtection="1">
      <alignment horizontal="center" vertical="top"/>
      <protection hidden="1"/>
    </xf>
    <xf numFmtId="0" fontId="27" fillId="3" borderId="119" xfId="2" applyFont="1" applyFill="1" applyBorder="1" applyAlignment="1" applyProtection="1">
      <alignment horizontal="center" vertical="top"/>
      <protection hidden="1"/>
    </xf>
    <xf numFmtId="0" fontId="70" fillId="2" borderId="77" xfId="0" applyFont="1" applyFill="1" applyBorder="1" applyAlignment="1" applyProtection="1">
      <alignment vertical="center"/>
      <protection hidden="1"/>
    </xf>
    <xf numFmtId="0" fontId="71" fillId="0" borderId="0" xfId="0" applyFont="1" applyAlignment="1" applyProtection="1">
      <alignment horizontal="center"/>
      <protection hidden="1"/>
    </xf>
    <xf numFmtId="0" fontId="78" fillId="0" borderId="0" xfId="0" applyFont="1" applyAlignment="1" applyProtection="1">
      <alignment vertical="top" shrinkToFit="1"/>
      <protection hidden="1"/>
    </xf>
    <xf numFmtId="0" fontId="76" fillId="4" borderId="123" xfId="0" applyFont="1" applyFill="1" applyBorder="1" applyAlignment="1" applyProtection="1">
      <alignment vertical="center" shrinkToFit="1"/>
      <protection hidden="1"/>
    </xf>
    <xf numFmtId="0" fontId="76" fillId="7" borderId="125" xfId="0" applyFont="1" applyFill="1" applyBorder="1" applyAlignment="1" applyProtection="1">
      <alignment horizontal="center" vertical="center" shrinkToFit="1"/>
      <protection hidden="1"/>
    </xf>
    <xf numFmtId="0" fontId="76" fillId="5" borderId="127" xfId="0" applyFont="1" applyFill="1" applyBorder="1" applyAlignment="1" applyProtection="1">
      <alignment horizontal="center" vertical="center" shrinkToFit="1"/>
      <protection hidden="1"/>
    </xf>
    <xf numFmtId="0" fontId="76" fillId="8" borderId="12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76" fillId="9" borderId="131" xfId="0" applyFont="1" applyFill="1" applyBorder="1" applyAlignment="1" applyProtection="1">
      <alignment horizontal="center" vertical="center" shrinkToFit="1"/>
      <protection hidden="1"/>
    </xf>
    <xf numFmtId="0" fontId="76" fillId="6" borderId="133" xfId="0" applyFont="1" applyFill="1" applyBorder="1" applyAlignment="1" applyProtection="1">
      <alignment horizontal="center" vertical="center" shrinkToFit="1"/>
      <protection hidden="1"/>
    </xf>
    <xf numFmtId="0" fontId="76" fillId="11" borderId="134" xfId="0" applyFont="1" applyFill="1" applyBorder="1" applyAlignment="1" applyProtection="1">
      <alignment horizontal="center" vertical="center" shrinkToFit="1"/>
      <protection hidden="1"/>
    </xf>
    <xf numFmtId="0" fontId="76" fillId="13" borderId="136" xfId="0" applyFont="1" applyFill="1" applyBorder="1" applyAlignment="1" applyProtection="1">
      <alignment horizontal="center" vertical="center" shrinkToFit="1"/>
      <protection hidden="1"/>
    </xf>
    <xf numFmtId="0" fontId="76" fillId="10" borderId="138" xfId="0" applyFont="1" applyFill="1" applyBorder="1" applyAlignment="1" applyProtection="1">
      <alignment horizontal="center" vertical="center" shrinkToFit="1"/>
      <protection hidden="1"/>
    </xf>
    <xf numFmtId="0" fontId="78" fillId="3" borderId="76" xfId="0" applyFont="1" applyFill="1" applyBorder="1" applyAlignment="1" applyProtection="1">
      <alignment shrinkToFit="1"/>
      <protection hidden="1"/>
    </xf>
    <xf numFmtId="0" fontId="76" fillId="12" borderId="140" xfId="0" applyFont="1" applyFill="1" applyBorder="1" applyAlignment="1" applyProtection="1">
      <alignment horizontal="center" vertical="center" shrinkToFit="1"/>
      <protection hidden="1"/>
    </xf>
    <xf numFmtId="0" fontId="79" fillId="14" borderId="142" xfId="0" applyFont="1" applyFill="1" applyBorder="1" applyAlignment="1" applyProtection="1">
      <alignment horizontal="center" vertical="center" shrinkToFit="1"/>
      <protection hidden="1"/>
    </xf>
    <xf numFmtId="0" fontId="81" fillId="5" borderId="86" xfId="0" applyFont="1" applyFill="1" applyBorder="1" applyAlignment="1" applyProtection="1">
      <alignment horizontal="center" vertical="center"/>
      <protection hidden="1"/>
    </xf>
    <xf numFmtId="0" fontId="81" fillId="8" borderId="90" xfId="0" applyFont="1" applyFill="1" applyBorder="1" applyAlignment="1" applyProtection="1">
      <alignment horizontal="center" vertical="center"/>
      <protection hidden="1"/>
    </xf>
    <xf numFmtId="0" fontId="81" fillId="9" borderId="93" xfId="0" applyFont="1" applyFill="1" applyBorder="1" applyAlignment="1" applyProtection="1">
      <alignment horizontal="center" vertical="center"/>
      <protection hidden="1"/>
    </xf>
    <xf numFmtId="0" fontId="81" fillId="6" borderId="99" xfId="0" applyFont="1" applyFill="1" applyBorder="1" applyAlignment="1" applyProtection="1">
      <alignment horizontal="center" vertical="center"/>
      <protection hidden="1"/>
    </xf>
    <xf numFmtId="0" fontId="81" fillId="11" borderId="102" xfId="0" applyFont="1" applyFill="1" applyBorder="1" applyAlignment="1" applyProtection="1">
      <alignment horizontal="center" vertical="center" wrapText="1"/>
      <protection hidden="1"/>
    </xf>
    <xf numFmtId="0" fontId="81" fillId="13" borderId="106" xfId="0" applyFont="1" applyFill="1" applyBorder="1" applyAlignment="1" applyProtection="1">
      <alignment horizontal="center" vertical="center"/>
      <protection hidden="1"/>
    </xf>
    <xf numFmtId="0" fontId="81" fillId="10" borderId="71" xfId="0" applyFont="1" applyFill="1" applyBorder="1" applyAlignment="1" applyProtection="1">
      <alignment horizontal="center" vertical="center"/>
      <protection hidden="1"/>
    </xf>
    <xf numFmtId="0" fontId="81" fillId="12" borderId="43" xfId="0" applyFont="1" applyFill="1" applyBorder="1" applyAlignment="1" applyProtection="1">
      <alignment horizontal="center" vertical="center" wrapText="1"/>
      <protection hidden="1"/>
    </xf>
    <xf numFmtId="0" fontId="83" fillId="14" borderId="116" xfId="0" applyFont="1" applyFill="1" applyBorder="1" applyAlignment="1" applyProtection="1">
      <alignment horizontal="center" vertical="center"/>
      <protection hidden="1"/>
    </xf>
    <xf numFmtId="0" fontId="77" fillId="3" borderId="77" xfId="0" applyFont="1" applyFill="1" applyBorder="1" applyAlignment="1" applyProtection="1">
      <alignment horizontal="center" vertical="center"/>
      <protection hidden="1"/>
    </xf>
    <xf numFmtId="0" fontId="77" fillId="3" borderId="3" xfId="0" applyFont="1" applyFill="1" applyBorder="1" applyAlignment="1" applyProtection="1">
      <alignment horizontal="center" vertical="center"/>
      <protection hidden="1"/>
    </xf>
    <xf numFmtId="0" fontId="77" fillId="3" borderId="1" xfId="0" applyFont="1" applyFill="1" applyBorder="1" applyAlignment="1" applyProtection="1">
      <alignment horizontal="center" vertical="center"/>
      <protection hidden="1"/>
    </xf>
    <xf numFmtId="0" fontId="77" fillId="3" borderId="19" xfId="0" applyFont="1" applyFill="1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1" fillId="4" borderId="80" xfId="0" applyFont="1" applyFill="1" applyBorder="1" applyAlignment="1" applyProtection="1">
      <alignment horizontal="center" vertical="center"/>
      <protection hidden="1"/>
    </xf>
    <xf numFmtId="0" fontId="77" fillId="3" borderId="80" xfId="0" applyFont="1" applyFill="1" applyBorder="1" applyAlignment="1" applyProtection="1">
      <alignment horizontal="center" vertical="center"/>
      <protection hidden="1"/>
    </xf>
    <xf numFmtId="0" fontId="77" fillId="3" borderId="8" xfId="0" applyFont="1" applyFill="1" applyBorder="1" applyAlignment="1" applyProtection="1">
      <alignment horizontal="center" vertical="center"/>
      <protection hidden="1"/>
    </xf>
    <xf numFmtId="0" fontId="77" fillId="3" borderId="6" xfId="0" applyFont="1" applyFill="1" applyBorder="1" applyAlignment="1" applyProtection="1">
      <alignment horizontal="center" vertical="center"/>
      <protection hidden="1"/>
    </xf>
    <xf numFmtId="0" fontId="77" fillId="3" borderId="10" xfId="0" applyFont="1" applyFill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/>
      <protection hidden="1"/>
    </xf>
    <xf numFmtId="0" fontId="81" fillId="7" borderId="83" xfId="0" applyFont="1" applyFill="1" applyBorder="1" applyAlignment="1" applyProtection="1">
      <alignment horizontal="center" vertical="center"/>
      <protection hidden="1"/>
    </xf>
    <xf numFmtId="0" fontId="77" fillId="3" borderId="83" xfId="0" applyFont="1" applyFill="1" applyBorder="1" applyAlignment="1" applyProtection="1">
      <alignment horizontal="center" vertical="center"/>
      <protection hidden="1"/>
    </xf>
    <xf numFmtId="0" fontId="77" fillId="3" borderId="27" xfId="0" applyFont="1" applyFill="1" applyBorder="1" applyAlignment="1" applyProtection="1">
      <alignment horizontal="center" vertical="center"/>
      <protection hidden="1"/>
    </xf>
    <xf numFmtId="0" fontId="77" fillId="3" borderId="29" xfId="0" applyFont="1" applyFill="1" applyBorder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77" fillId="3" borderId="86" xfId="0" applyFont="1" applyFill="1" applyBorder="1" applyAlignment="1" applyProtection="1">
      <alignment horizontal="center" vertical="center"/>
      <protection hidden="1"/>
    </xf>
    <xf numFmtId="0" fontId="77" fillId="3" borderId="15" xfId="0" applyFont="1" applyFill="1" applyBorder="1" applyAlignment="1" applyProtection="1">
      <alignment horizontal="center" vertical="center"/>
      <protection hidden="1"/>
    </xf>
    <xf numFmtId="0" fontId="77" fillId="3" borderId="13" xfId="0" applyFont="1" applyFill="1" applyBorder="1" applyAlignment="1" applyProtection="1">
      <alignment horizontal="center" vertical="center"/>
      <protection hidden="1"/>
    </xf>
    <xf numFmtId="0" fontId="77" fillId="3" borderId="16" xfId="0" applyFont="1" applyFill="1" applyBorder="1" applyAlignment="1" applyProtection="1">
      <alignment horizontal="center" vertical="center"/>
      <protection hidden="1"/>
    </xf>
    <xf numFmtId="0" fontId="77" fillId="3" borderId="90" xfId="0" applyFont="1" applyFill="1" applyBorder="1" applyAlignment="1" applyProtection="1">
      <alignment horizontal="center" vertical="center"/>
      <protection hidden="1"/>
    </xf>
    <xf numFmtId="0" fontId="77" fillId="3" borderId="21" xfId="0" applyFont="1" applyFill="1" applyBorder="1" applyAlignment="1" applyProtection="1">
      <alignment horizontal="center" vertical="center"/>
      <protection hidden="1"/>
    </xf>
    <xf numFmtId="0" fontId="77" fillId="3" borderId="96" xfId="0" applyFont="1" applyFill="1" applyBorder="1" applyAlignment="1" applyProtection="1">
      <alignment horizontal="center" vertical="center"/>
      <protection hidden="1"/>
    </xf>
    <xf numFmtId="0" fontId="77" fillId="3" borderId="32" xfId="0" applyFont="1" applyFill="1" applyBorder="1" applyAlignment="1" applyProtection="1">
      <alignment horizontal="center" vertical="center"/>
      <protection hidden="1"/>
    </xf>
    <xf numFmtId="0" fontId="77" fillId="3" borderId="33" xfId="0" applyFont="1" applyFill="1" applyBorder="1" applyAlignment="1" applyProtection="1">
      <alignment horizontal="center" vertical="center"/>
      <protection hidden="1"/>
    </xf>
    <xf numFmtId="0" fontId="77" fillId="3" borderId="68" xfId="0" applyFont="1" applyFill="1" applyBorder="1" applyAlignment="1" applyProtection="1">
      <alignment horizontal="center" vertical="center"/>
      <protection hidden="1"/>
    </xf>
    <xf numFmtId="0" fontId="77" fillId="3" borderId="35" xfId="0" applyFont="1" applyFill="1" applyBorder="1" applyAlignment="1" applyProtection="1">
      <alignment horizontal="center" vertical="center"/>
      <protection hidden="1"/>
    </xf>
    <xf numFmtId="0" fontId="77" fillId="3" borderId="99" xfId="0" applyFont="1" applyFill="1" applyBorder="1" applyAlignment="1" applyProtection="1">
      <alignment horizontal="center" vertical="center"/>
      <protection hidden="1"/>
    </xf>
    <xf numFmtId="0" fontId="77" fillId="3" borderId="24" xfId="0" applyFont="1" applyFill="1" applyBorder="1" applyAlignment="1" applyProtection="1">
      <alignment horizontal="center" vertical="center"/>
      <protection hidden="1"/>
    </xf>
    <xf numFmtId="0" fontId="77" fillId="3" borderId="102" xfId="0" applyFont="1" applyFill="1" applyBorder="1" applyAlignment="1" applyProtection="1">
      <alignment horizontal="center" vertical="center"/>
      <protection hidden="1"/>
    </xf>
    <xf numFmtId="0" fontId="77" fillId="3" borderId="39" xfId="0" applyFont="1" applyFill="1" applyBorder="1" applyAlignment="1" applyProtection="1">
      <alignment horizontal="center" vertical="center"/>
      <protection hidden="1"/>
    </xf>
    <xf numFmtId="0" fontId="77" fillId="3" borderId="41" xfId="0" applyFont="1" applyFill="1" applyBorder="1" applyAlignment="1" applyProtection="1">
      <alignment horizontal="center" vertical="center"/>
      <protection hidden="1"/>
    </xf>
    <xf numFmtId="0" fontId="77" fillId="3" borderId="106" xfId="0" applyFont="1" applyFill="1" applyBorder="1" applyAlignment="1" applyProtection="1">
      <alignment horizontal="center" vertical="center"/>
      <protection hidden="1"/>
    </xf>
    <xf numFmtId="0" fontId="77" fillId="3" borderId="46" xfId="0" applyFont="1" applyFill="1" applyBorder="1" applyAlignment="1" applyProtection="1">
      <alignment horizontal="center" vertical="center"/>
      <protection hidden="1"/>
    </xf>
    <xf numFmtId="0" fontId="77" fillId="3" borderId="74" xfId="0" applyFont="1" applyFill="1" applyBorder="1" applyAlignment="1" applyProtection="1">
      <alignment horizontal="center" vertical="center"/>
      <protection hidden="1"/>
    </xf>
    <xf numFmtId="0" fontId="77" fillId="3" borderId="110" xfId="0" applyFont="1" applyFill="1" applyBorder="1" applyAlignment="1" applyProtection="1">
      <alignment horizontal="center" vertical="center"/>
      <protection hidden="1"/>
    </xf>
    <xf numFmtId="0" fontId="77" fillId="3" borderId="112" xfId="0" applyFont="1" applyFill="1" applyBorder="1" applyAlignment="1" applyProtection="1">
      <alignment horizontal="center" vertical="center"/>
      <protection hidden="1"/>
    </xf>
    <xf numFmtId="0" fontId="77" fillId="3" borderId="51" xfId="0" applyFont="1" applyFill="1" applyBorder="1" applyAlignment="1" applyProtection="1">
      <alignment horizontal="center" vertical="center"/>
      <protection hidden="1"/>
    </xf>
    <xf numFmtId="0" fontId="77" fillId="3" borderId="116" xfId="0" applyFont="1" applyFill="1" applyBorder="1" applyAlignment="1" applyProtection="1">
      <alignment horizontal="center" vertical="center"/>
      <protection hidden="1"/>
    </xf>
    <xf numFmtId="0" fontId="77" fillId="3" borderId="49" xfId="0" applyFont="1" applyFill="1" applyBorder="1" applyAlignment="1" applyProtection="1">
      <alignment horizontal="center" vertical="center"/>
      <protection hidden="1"/>
    </xf>
    <xf numFmtId="0" fontId="14" fillId="16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5" fillId="2" borderId="120" xfId="0" applyFont="1" applyFill="1" applyBorder="1" applyAlignment="1" applyProtection="1">
      <alignment horizontal="left" vertical="center" indent="1"/>
      <protection hidden="1"/>
    </xf>
    <xf numFmtId="0" fontId="1" fillId="3" borderId="77" xfId="0" applyFont="1" applyFill="1" applyBorder="1" applyAlignment="1" applyProtection="1">
      <alignment horizontal="left" vertical="center" indent="1"/>
      <protection hidden="1"/>
    </xf>
    <xf numFmtId="0" fontId="1" fillId="3" borderId="3" xfId="0" applyFont="1" applyFill="1" applyBorder="1" applyAlignment="1" applyProtection="1">
      <alignment horizontal="left" vertical="center" indent="1"/>
      <protection hidden="1"/>
    </xf>
    <xf numFmtId="0" fontId="1" fillId="3" borderId="1" xfId="0" applyFont="1" applyFill="1" applyBorder="1" applyAlignment="1" applyProtection="1">
      <alignment horizontal="left" vertical="center" indent="1"/>
      <protection hidden="1"/>
    </xf>
    <xf numFmtId="0" fontId="1" fillId="3" borderId="19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5" fillId="4" borderId="122" xfId="0" applyFont="1" applyFill="1" applyBorder="1" applyAlignment="1" applyProtection="1">
      <alignment horizontal="left" vertical="center" indent="1"/>
      <protection hidden="1"/>
    </xf>
    <xf numFmtId="0" fontId="1" fillId="3" borderId="80" xfId="0" applyFont="1" applyFill="1" applyBorder="1" applyAlignment="1" applyProtection="1">
      <alignment horizontal="left" vertical="center" indent="1"/>
      <protection hidden="1"/>
    </xf>
    <xf numFmtId="0" fontId="1" fillId="3" borderId="8" xfId="0" applyFont="1" applyFill="1" applyBorder="1" applyAlignment="1" applyProtection="1">
      <alignment horizontal="left" vertical="center" indent="1"/>
      <protection hidden="1"/>
    </xf>
    <xf numFmtId="0" fontId="1" fillId="3" borderId="6" xfId="0" applyFont="1" applyFill="1" applyBorder="1" applyAlignment="1" applyProtection="1">
      <alignment horizontal="left" vertical="center" indent="1"/>
      <protection hidden="1"/>
    </xf>
    <xf numFmtId="0" fontId="1" fillId="3" borderId="10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5" fillId="7" borderId="124" xfId="0" applyFont="1" applyFill="1" applyBorder="1" applyAlignment="1" applyProtection="1">
      <alignment horizontal="left" vertical="center" indent="1"/>
      <protection hidden="1"/>
    </xf>
    <xf numFmtId="0" fontId="1" fillId="3" borderId="83" xfId="0" applyFont="1" applyFill="1" applyBorder="1" applyAlignment="1" applyProtection="1">
      <alignment horizontal="left" vertical="center" indent="1"/>
      <protection hidden="1"/>
    </xf>
    <xf numFmtId="0" fontId="1" fillId="3" borderId="27" xfId="0" applyFont="1" applyFill="1" applyBorder="1" applyAlignment="1" applyProtection="1">
      <alignment horizontal="left" vertical="center" indent="1"/>
      <protection hidden="1"/>
    </xf>
    <xf numFmtId="0" fontId="1" fillId="3" borderId="29" xfId="0" applyFont="1" applyFill="1" applyBorder="1" applyAlignment="1" applyProtection="1">
      <alignment horizontal="left" vertical="center" indent="1"/>
      <protection hidden="1"/>
    </xf>
    <xf numFmtId="0" fontId="5" fillId="5" borderId="126" xfId="0" applyFont="1" applyFill="1" applyBorder="1" applyAlignment="1" applyProtection="1">
      <alignment horizontal="left" vertical="center" indent="1"/>
      <protection hidden="1"/>
    </xf>
    <xf numFmtId="0" fontId="1" fillId="3" borderId="86" xfId="0" applyFont="1" applyFill="1" applyBorder="1" applyAlignment="1" applyProtection="1">
      <alignment horizontal="left" vertical="center" indent="1"/>
      <protection hidden="1"/>
    </xf>
    <xf numFmtId="0" fontId="1" fillId="3" borderId="15" xfId="0" applyFont="1" applyFill="1" applyBorder="1" applyAlignment="1" applyProtection="1">
      <alignment horizontal="left" vertical="center" indent="1"/>
      <protection hidden="1"/>
    </xf>
    <xf numFmtId="0" fontId="1" fillId="3" borderId="13" xfId="0" applyFont="1" applyFill="1" applyBorder="1" applyAlignment="1" applyProtection="1">
      <alignment horizontal="left" vertical="center" indent="1"/>
      <protection hidden="1"/>
    </xf>
    <xf numFmtId="0" fontId="1" fillId="3" borderId="16" xfId="0" applyFont="1" applyFill="1" applyBorder="1" applyAlignment="1" applyProtection="1">
      <alignment horizontal="left" vertical="center" indent="1"/>
      <protection hidden="1"/>
    </xf>
    <xf numFmtId="0" fontId="5" fillId="8" borderId="128" xfId="0" applyFont="1" applyFill="1" applyBorder="1" applyAlignment="1" applyProtection="1">
      <alignment horizontal="left" vertical="center" indent="1"/>
      <protection hidden="1"/>
    </xf>
    <xf numFmtId="0" fontId="1" fillId="3" borderId="90" xfId="0" applyFont="1" applyFill="1" applyBorder="1" applyAlignment="1" applyProtection="1">
      <alignment horizontal="left" vertical="center" indent="1"/>
      <protection hidden="1"/>
    </xf>
    <xf numFmtId="0" fontId="1" fillId="3" borderId="21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5" fillId="9" borderId="130" xfId="0" applyFont="1" applyFill="1" applyBorder="1" applyAlignment="1" applyProtection="1">
      <alignment horizontal="left" vertical="center" indent="1"/>
      <protection hidden="1"/>
    </xf>
    <xf numFmtId="0" fontId="1" fillId="3" borderId="96" xfId="0" applyFont="1" applyFill="1" applyBorder="1" applyAlignment="1" applyProtection="1">
      <alignment horizontal="left" vertical="center" indent="1"/>
      <protection hidden="1"/>
    </xf>
    <xf numFmtId="0" fontId="1" fillId="3" borderId="32" xfId="0" applyFont="1" applyFill="1" applyBorder="1" applyAlignment="1" applyProtection="1">
      <alignment horizontal="left" vertical="center" indent="1"/>
      <protection hidden="1"/>
    </xf>
    <xf numFmtId="0" fontId="1" fillId="3" borderId="33" xfId="0" applyFont="1" applyFill="1" applyBorder="1" applyAlignment="1" applyProtection="1">
      <alignment horizontal="left" vertical="center" indent="1"/>
      <protection hidden="1"/>
    </xf>
    <xf numFmtId="0" fontId="1" fillId="3" borderId="68" xfId="0" applyFont="1" applyFill="1" applyBorder="1" applyAlignment="1" applyProtection="1">
      <alignment horizontal="left" vertical="center" indent="1"/>
      <protection hidden="1"/>
    </xf>
    <xf numFmtId="0" fontId="1" fillId="3" borderId="35" xfId="0" applyFont="1" applyFill="1" applyBorder="1" applyAlignment="1" applyProtection="1">
      <alignment horizontal="left" vertical="center" indent="1"/>
      <protection hidden="1"/>
    </xf>
    <xf numFmtId="0" fontId="5" fillId="6" borderId="132" xfId="0" applyFont="1" applyFill="1" applyBorder="1" applyAlignment="1" applyProtection="1">
      <alignment horizontal="left" vertical="center" indent="1"/>
      <protection hidden="1"/>
    </xf>
    <xf numFmtId="0" fontId="1" fillId="3" borderId="99" xfId="0" applyFont="1" applyFill="1" applyBorder="1" applyAlignment="1" applyProtection="1">
      <alignment horizontal="left" vertical="center" indent="1"/>
      <protection hidden="1"/>
    </xf>
    <xf numFmtId="0" fontId="1" fillId="3" borderId="24" xfId="0" applyFont="1" applyFill="1" applyBorder="1" applyAlignment="1" applyProtection="1">
      <alignment horizontal="left" vertical="center" indent="1"/>
      <protection hidden="1"/>
    </xf>
    <xf numFmtId="0" fontId="5" fillId="11" borderId="132" xfId="0" applyFont="1" applyFill="1" applyBorder="1" applyAlignment="1" applyProtection="1">
      <alignment horizontal="left" vertical="center" indent="1"/>
      <protection hidden="1"/>
    </xf>
    <xf numFmtId="0" fontId="1" fillId="3" borderId="102" xfId="0" applyFont="1" applyFill="1" applyBorder="1" applyAlignment="1" applyProtection="1">
      <alignment horizontal="left" vertical="center" indent="1"/>
      <protection hidden="1"/>
    </xf>
    <xf numFmtId="0" fontId="1" fillId="3" borderId="39" xfId="0" applyFont="1" applyFill="1" applyBorder="1" applyAlignment="1" applyProtection="1">
      <alignment horizontal="left" vertical="center" indent="1"/>
      <protection hidden="1"/>
    </xf>
    <xf numFmtId="0" fontId="1" fillId="3" borderId="41" xfId="0" applyFont="1" applyFill="1" applyBorder="1" applyAlignment="1" applyProtection="1">
      <alignment horizontal="left" vertical="center" indent="1"/>
      <protection hidden="1"/>
    </xf>
    <xf numFmtId="0" fontId="5" fillId="13" borderId="135" xfId="0" applyFont="1" applyFill="1" applyBorder="1" applyAlignment="1" applyProtection="1">
      <alignment horizontal="left" vertical="center" indent="1"/>
      <protection hidden="1"/>
    </xf>
    <xf numFmtId="0" fontId="1" fillId="3" borderId="106" xfId="0" applyFont="1" applyFill="1" applyBorder="1" applyAlignment="1" applyProtection="1">
      <alignment horizontal="left" vertical="center" indent="1"/>
      <protection hidden="1"/>
    </xf>
    <xf numFmtId="0" fontId="1" fillId="3" borderId="46" xfId="0" applyFont="1" applyFill="1" applyBorder="1" applyAlignment="1" applyProtection="1">
      <alignment horizontal="left" vertical="center" indent="1"/>
      <protection hidden="1"/>
    </xf>
    <xf numFmtId="0" fontId="5" fillId="10" borderId="137" xfId="0" applyFont="1" applyFill="1" applyBorder="1" applyAlignment="1" applyProtection="1">
      <alignment horizontal="left" vertical="center" indent="1"/>
      <protection hidden="1"/>
    </xf>
    <xf numFmtId="0" fontId="1" fillId="3" borderId="109" xfId="0" applyFont="1" applyFill="1" applyBorder="1" applyAlignment="1" applyProtection="1">
      <alignment horizontal="left" vertical="center" indent="1"/>
      <protection hidden="1"/>
    </xf>
    <xf numFmtId="0" fontId="1" fillId="3" borderId="38" xfId="0" applyFont="1" applyFill="1" applyBorder="1" applyAlignment="1" applyProtection="1">
      <alignment horizontal="left" vertical="center" indent="1"/>
      <protection hidden="1"/>
    </xf>
    <xf numFmtId="0" fontId="1" fillId="3" borderId="113" xfId="0" applyFont="1" applyFill="1" applyBorder="1" applyAlignment="1" applyProtection="1">
      <alignment horizontal="left" vertical="center" indent="1"/>
      <protection hidden="1"/>
    </xf>
    <xf numFmtId="0" fontId="5" fillId="12" borderId="139" xfId="0" applyFont="1" applyFill="1" applyBorder="1" applyAlignment="1" applyProtection="1">
      <alignment horizontal="left" vertical="center" wrapText="1" indent="1"/>
      <protection hidden="1"/>
    </xf>
    <xf numFmtId="0" fontId="1" fillId="3" borderId="51" xfId="0" applyFont="1" applyFill="1" applyBorder="1" applyAlignment="1" applyProtection="1">
      <alignment horizontal="left" vertical="center" indent="1"/>
      <protection hidden="1"/>
    </xf>
    <xf numFmtId="0" fontId="9" fillId="14" borderId="141" xfId="0" applyFont="1" applyFill="1" applyBorder="1" applyAlignment="1" applyProtection="1">
      <alignment horizontal="left" vertical="center" indent="1"/>
      <protection hidden="1"/>
    </xf>
    <xf numFmtId="0" fontId="1" fillId="3" borderId="116" xfId="0" applyFont="1" applyFill="1" applyBorder="1" applyAlignment="1" applyProtection="1">
      <alignment horizontal="left" vertical="center" indent="1"/>
      <protection hidden="1"/>
    </xf>
    <xf numFmtId="0" fontId="1" fillId="3" borderId="49" xfId="0" applyFont="1" applyFill="1" applyBorder="1" applyAlignment="1" applyProtection="1">
      <alignment horizontal="left" vertical="center" indent="1"/>
      <protection hidden="1"/>
    </xf>
    <xf numFmtId="0" fontId="63" fillId="15" borderId="161" xfId="0" applyFont="1" applyFill="1" applyBorder="1" applyAlignment="1" applyProtection="1">
      <alignment horizontal="centerContinuous" vertical="center"/>
      <protection hidden="1"/>
    </xf>
    <xf numFmtId="0" fontId="46" fillId="15" borderId="162" xfId="0" applyFont="1" applyFill="1" applyBorder="1" applyAlignment="1" applyProtection="1">
      <alignment horizontal="centerContinuous" vertical="center"/>
      <protection hidden="1"/>
    </xf>
    <xf numFmtId="0" fontId="47" fillId="15" borderId="163" xfId="0" applyFont="1" applyFill="1" applyBorder="1" applyAlignment="1" applyProtection="1">
      <alignment horizontal="centerContinuous" vertical="center"/>
      <protection hidden="1"/>
    </xf>
    <xf numFmtId="0" fontId="34" fillId="18" borderId="56" xfId="0" applyFont="1" applyFill="1" applyBorder="1" applyAlignment="1" applyProtection="1">
      <alignment horizontal="center" vertical="center" wrapText="1"/>
      <protection hidden="1"/>
    </xf>
    <xf numFmtId="0" fontId="34" fillId="18" borderId="55" xfId="0" applyFont="1" applyFill="1" applyBorder="1" applyAlignment="1" applyProtection="1">
      <alignment horizontal="center" vertical="center" wrapText="1"/>
      <protection hidden="1"/>
    </xf>
    <xf numFmtId="0" fontId="34" fillId="18" borderId="58" xfId="0" applyFont="1" applyFill="1" applyBorder="1" applyAlignment="1" applyProtection="1">
      <alignment horizontal="center" vertical="center" wrapText="1"/>
      <protection hidden="1"/>
    </xf>
    <xf numFmtId="0" fontId="34" fillId="18" borderId="57" xfId="0" applyFont="1" applyFill="1" applyBorder="1" applyAlignment="1" applyProtection="1">
      <alignment horizontal="center" vertical="center" wrapText="1"/>
      <protection hidden="1"/>
    </xf>
    <xf numFmtId="0" fontId="34" fillId="18" borderId="0" xfId="0" applyFont="1" applyFill="1" applyAlignment="1" applyProtection="1">
      <alignment horizontal="center" vertical="center" wrapText="1"/>
      <protection hidden="1"/>
    </xf>
    <xf numFmtId="0" fontId="34" fillId="18" borderId="59" xfId="0" applyFont="1" applyFill="1" applyBorder="1" applyAlignment="1" applyProtection="1">
      <alignment horizontal="center" vertical="center" wrapText="1"/>
      <protection hidden="1"/>
    </xf>
    <xf numFmtId="0" fontId="3" fillId="18" borderId="60" xfId="2" applyFill="1" applyBorder="1" applyAlignment="1" applyProtection="1">
      <alignment horizontal="center" vertical="center" wrapText="1"/>
      <protection hidden="1"/>
    </xf>
    <xf numFmtId="0" fontId="39" fillId="18" borderId="61" xfId="2" applyFont="1" applyFill="1" applyBorder="1" applyAlignment="1" applyProtection="1">
      <alignment horizontal="center" vertical="center" wrapText="1"/>
      <protection hidden="1"/>
    </xf>
    <xf numFmtId="0" fontId="39" fillId="18" borderId="62" xfId="2" applyFont="1" applyFill="1" applyBorder="1" applyAlignment="1" applyProtection="1">
      <alignment horizontal="center" vertical="center" wrapText="1"/>
      <protection hidden="1"/>
    </xf>
    <xf numFmtId="0" fontId="84" fillId="3" borderId="143" xfId="0" applyFont="1" applyFill="1" applyBorder="1" applyAlignment="1" applyProtection="1">
      <alignment horizontal="center" vertical="center"/>
      <protection locked="0"/>
    </xf>
    <xf numFmtId="0" fontId="84" fillId="3" borderId="144" xfId="0" applyFont="1" applyFill="1" applyBorder="1" applyAlignment="1" applyProtection="1">
      <alignment horizontal="center" vertical="center"/>
      <protection locked="0"/>
    </xf>
    <xf numFmtId="0" fontId="32" fillId="18" borderId="57" xfId="0" applyFont="1" applyFill="1" applyBorder="1" applyAlignment="1" applyProtection="1">
      <alignment horizontal="center"/>
      <protection hidden="1"/>
    </xf>
    <xf numFmtId="0" fontId="32" fillId="18" borderId="0" xfId="0" applyFont="1" applyFill="1" applyAlignment="1" applyProtection="1">
      <alignment horizontal="center"/>
      <protection hidden="1"/>
    </xf>
    <xf numFmtId="0" fontId="32" fillId="18" borderId="59" xfId="0" applyFont="1" applyFill="1" applyBorder="1" applyAlignment="1" applyProtection="1">
      <alignment horizontal="center"/>
      <protection hidden="1"/>
    </xf>
    <xf numFmtId="166" fontId="45" fillId="18" borderId="57" xfId="0" applyNumberFormat="1" applyFont="1" applyFill="1" applyBorder="1" applyAlignment="1" applyProtection="1">
      <alignment horizontal="center" vertical="top"/>
      <protection hidden="1"/>
    </xf>
    <xf numFmtId="166" fontId="45" fillId="18" borderId="0" xfId="0" applyNumberFormat="1" applyFont="1" applyFill="1" applyAlignment="1" applyProtection="1">
      <alignment horizontal="center" vertical="top"/>
      <protection hidden="1"/>
    </xf>
    <xf numFmtId="166" fontId="45" fillId="18" borderId="59" xfId="0" applyNumberFormat="1" applyFont="1" applyFill="1" applyBorder="1" applyAlignment="1" applyProtection="1">
      <alignment horizontal="center" vertical="top"/>
      <protection hidden="1"/>
    </xf>
    <xf numFmtId="166" fontId="45" fillId="18" borderId="60" xfId="0" applyNumberFormat="1" applyFont="1" applyFill="1" applyBorder="1" applyAlignment="1" applyProtection="1">
      <alignment horizontal="center" vertical="top"/>
      <protection hidden="1"/>
    </xf>
    <xf numFmtId="166" fontId="45" fillId="18" borderId="61" xfId="0" applyNumberFormat="1" applyFont="1" applyFill="1" applyBorder="1" applyAlignment="1" applyProtection="1">
      <alignment horizontal="center" vertical="top"/>
      <protection hidden="1"/>
    </xf>
    <xf numFmtId="166" fontId="45" fillId="18" borderId="62" xfId="0" applyNumberFormat="1" applyFont="1" applyFill="1" applyBorder="1" applyAlignment="1" applyProtection="1">
      <alignment horizontal="center" vertical="top"/>
      <protection hidden="1"/>
    </xf>
    <xf numFmtId="0" fontId="34" fillId="18" borderId="56" xfId="0" applyFont="1" applyFill="1" applyBorder="1" applyAlignment="1" applyProtection="1">
      <alignment horizontal="center" vertical="top" wrapText="1"/>
      <protection hidden="1"/>
    </xf>
    <xf numFmtId="0" fontId="34" fillId="18" borderId="55" xfId="0" applyFont="1" applyFill="1" applyBorder="1" applyAlignment="1" applyProtection="1">
      <alignment horizontal="center" vertical="top" wrapText="1"/>
      <protection hidden="1"/>
    </xf>
    <xf numFmtId="0" fontId="34" fillId="18" borderId="58" xfId="0" applyFont="1" applyFill="1" applyBorder="1" applyAlignment="1" applyProtection="1">
      <alignment horizontal="center" vertical="top" wrapText="1"/>
      <protection hidden="1"/>
    </xf>
    <xf numFmtId="0" fontId="34" fillId="18" borderId="57" xfId="0" applyFont="1" applyFill="1" applyBorder="1" applyAlignment="1" applyProtection="1">
      <alignment horizontal="center" vertical="top" wrapText="1"/>
      <protection hidden="1"/>
    </xf>
    <xf numFmtId="0" fontId="34" fillId="18" borderId="0" xfId="0" applyFont="1" applyFill="1" applyAlignment="1" applyProtection="1">
      <alignment horizontal="center" vertical="top" wrapText="1"/>
      <protection hidden="1"/>
    </xf>
    <xf numFmtId="0" fontId="34" fillId="18" borderId="59" xfId="0" applyFont="1" applyFill="1" applyBorder="1" applyAlignment="1" applyProtection="1">
      <alignment horizontal="center" vertical="top" wrapText="1"/>
      <protection hidden="1"/>
    </xf>
    <xf numFmtId="0" fontId="3" fillId="18" borderId="60" xfId="2" applyFill="1" applyBorder="1" applyAlignment="1" applyProtection="1">
      <alignment horizontal="center" vertical="top" wrapText="1"/>
      <protection hidden="1"/>
    </xf>
    <xf numFmtId="0" fontId="39" fillId="18" borderId="61" xfId="2" applyFont="1" applyFill="1" applyBorder="1" applyAlignment="1" applyProtection="1">
      <alignment horizontal="center" vertical="top" wrapText="1"/>
      <protection hidden="1"/>
    </xf>
    <xf numFmtId="0" fontId="40" fillId="18" borderId="61" xfId="2" applyFont="1" applyFill="1" applyBorder="1" applyAlignment="1" applyProtection="1">
      <alignment horizontal="center" vertical="top" wrapText="1"/>
      <protection hidden="1"/>
    </xf>
    <xf numFmtId="0" fontId="40" fillId="18" borderId="62" xfId="2" applyFont="1" applyFill="1" applyBorder="1" applyAlignment="1" applyProtection="1">
      <alignment horizontal="center" vertical="top" wrapText="1"/>
      <protection hidden="1"/>
    </xf>
    <xf numFmtId="0" fontId="47" fillId="11" borderId="0" xfId="0" applyFont="1" applyFill="1" applyAlignment="1" applyProtection="1">
      <alignment horizontal="center" vertical="top" textRotation="180"/>
      <protection hidden="1"/>
    </xf>
    <xf numFmtId="0" fontId="47" fillId="13" borderId="0" xfId="0" applyFont="1" applyFill="1" applyAlignment="1" applyProtection="1">
      <alignment horizontal="center" vertical="top" textRotation="180"/>
      <protection hidden="1"/>
    </xf>
    <xf numFmtId="0" fontId="47" fillId="10" borderId="0" xfId="0" applyFont="1" applyFill="1" applyAlignment="1" applyProtection="1">
      <alignment horizontal="center" vertical="top" textRotation="180"/>
      <protection hidden="1"/>
    </xf>
    <xf numFmtId="0" fontId="47" fillId="12" borderId="0" xfId="0" applyFont="1" applyFill="1" applyAlignment="1" applyProtection="1">
      <alignment horizontal="center" vertical="top" textRotation="180"/>
      <protection hidden="1"/>
    </xf>
    <xf numFmtId="0" fontId="51" fillId="14" borderId="0" xfId="0" applyFont="1" applyFill="1" applyAlignment="1" applyProtection="1">
      <alignment horizontal="center" vertical="top" textRotation="180"/>
      <protection hidden="1"/>
    </xf>
    <xf numFmtId="0" fontId="49" fillId="24" borderId="0" xfId="0" applyFont="1" applyFill="1" applyAlignment="1" applyProtection="1">
      <alignment horizontal="center" vertical="center" wrapText="1"/>
      <protection locked="0"/>
    </xf>
    <xf numFmtId="0" fontId="47" fillId="2" borderId="0" xfId="0" applyFont="1" applyFill="1" applyAlignment="1" applyProtection="1">
      <alignment horizontal="center" vertical="top" textRotation="180"/>
      <protection hidden="1"/>
    </xf>
    <xf numFmtId="0" fontId="47" fillId="4" borderId="0" xfId="0" applyFont="1" applyFill="1" applyAlignment="1" applyProtection="1">
      <alignment horizontal="center" vertical="top" textRotation="180"/>
      <protection hidden="1"/>
    </xf>
    <xf numFmtId="0" fontId="47" fillId="7" borderId="0" xfId="0" applyFont="1" applyFill="1" applyAlignment="1" applyProtection="1">
      <alignment horizontal="center" vertical="top" textRotation="180"/>
      <protection hidden="1"/>
    </xf>
    <xf numFmtId="0" fontId="47" fillId="5" borderId="0" xfId="0" applyFont="1" applyFill="1" applyAlignment="1" applyProtection="1">
      <alignment horizontal="center" vertical="top" textRotation="180"/>
      <protection hidden="1"/>
    </xf>
    <xf numFmtId="0" fontId="47" fillId="8" borderId="0" xfId="0" applyFont="1" applyFill="1" applyAlignment="1" applyProtection="1">
      <alignment horizontal="center" vertical="top" textRotation="180"/>
      <protection hidden="1"/>
    </xf>
    <xf numFmtId="0" fontId="47" fillId="9" borderId="0" xfId="0" applyFont="1" applyFill="1" applyAlignment="1" applyProtection="1">
      <alignment horizontal="center" vertical="top" textRotation="180"/>
      <protection hidden="1"/>
    </xf>
    <xf numFmtId="0" fontId="47" fillId="6" borderId="0" xfId="0" applyFont="1" applyFill="1" applyAlignment="1" applyProtection="1">
      <alignment horizontal="center" vertical="top" textRotation="180"/>
      <protection hidden="1"/>
    </xf>
    <xf numFmtId="165" fontId="29" fillId="3" borderId="148" xfId="0" applyNumberFormat="1" applyFont="1" applyFill="1" applyBorder="1" applyAlignment="1" applyProtection="1">
      <alignment horizontal="right" vertical="center" shrinkToFit="1"/>
      <protection hidden="1"/>
    </xf>
    <xf numFmtId="3" fontId="29" fillId="3" borderId="148" xfId="0" applyNumberFormat="1" applyFont="1" applyFill="1" applyBorder="1" applyAlignment="1" applyProtection="1">
      <alignment horizontal="right" vertical="center" shrinkToFit="1"/>
      <protection hidden="1"/>
    </xf>
    <xf numFmtId="0" fontId="29" fillId="3" borderId="149" xfId="0" applyFont="1" applyFill="1" applyBorder="1" applyAlignment="1" applyProtection="1">
      <alignment horizontal="right" vertical="center" shrinkToFit="1"/>
      <protection hidden="1"/>
    </xf>
    <xf numFmtId="0" fontId="5" fillId="15" borderId="147" xfId="0" applyFont="1" applyFill="1" applyBorder="1" applyAlignment="1" applyProtection="1">
      <alignment horizontal="left" vertical="center" indent="1" shrinkToFit="1"/>
      <protection hidden="1"/>
    </xf>
    <xf numFmtId="0" fontId="5" fillId="15" borderId="150" xfId="0" applyFont="1" applyFill="1" applyBorder="1" applyAlignment="1" applyProtection="1">
      <alignment horizontal="left" vertical="center" indent="1" shrinkToFit="1"/>
      <protection hidden="1"/>
    </xf>
    <xf numFmtId="0" fontId="5" fillId="15" borderId="148" xfId="0" applyFont="1" applyFill="1" applyBorder="1" applyAlignment="1" applyProtection="1">
      <alignment horizontal="right" vertical="center" shrinkToFit="1"/>
      <protection hidden="1"/>
    </xf>
    <xf numFmtId="0" fontId="5" fillId="15" borderId="151" xfId="0" applyFont="1" applyFill="1" applyBorder="1" applyAlignment="1" applyProtection="1">
      <alignment horizontal="right" vertical="center" shrinkToFit="1"/>
      <protection hidden="1"/>
    </xf>
    <xf numFmtId="0" fontId="5" fillId="15" borderId="147" xfId="0" applyFont="1" applyFill="1" applyBorder="1" applyAlignment="1" applyProtection="1">
      <alignment horizontal="left" vertical="center" indent="1"/>
      <protection hidden="1"/>
    </xf>
    <xf numFmtId="0" fontId="5" fillId="15" borderId="150" xfId="0" applyFont="1" applyFill="1" applyBorder="1" applyAlignment="1" applyProtection="1">
      <alignment horizontal="left" vertical="center" indent="1"/>
      <protection hidden="1"/>
    </xf>
    <xf numFmtId="0" fontId="5" fillId="15" borderId="148" xfId="0" applyFont="1" applyFill="1" applyBorder="1" applyAlignment="1" applyProtection="1">
      <alignment horizontal="right" vertical="center"/>
      <protection hidden="1"/>
    </xf>
    <xf numFmtId="0" fontId="5" fillId="15" borderId="151" xfId="0" applyFont="1" applyFill="1" applyBorder="1" applyAlignment="1" applyProtection="1">
      <alignment horizontal="right" vertical="center"/>
      <protection hidden="1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4" xfId="4" xr:uid="{00000000-0005-0000-0000-000004000000}"/>
  </cellStyles>
  <dxfs count="8">
    <dxf>
      <font>
        <color rgb="FF808080"/>
      </font>
    </dxf>
    <dxf>
      <fill>
        <patternFill>
          <bgColor rgb="FFDDEBF7"/>
        </patternFill>
      </fill>
      <border>
        <left style="thin">
          <color rgb="FFDDEBF7"/>
        </left>
        <right style="thin">
          <color rgb="FFDDEBF7"/>
        </right>
        <top style="thin">
          <color rgb="FFDDEBF7"/>
        </top>
        <bottom style="thin">
          <color rgb="FFDDEBF7"/>
        </bottom>
        <vertical/>
        <horizontal/>
      </border>
    </dxf>
    <dxf>
      <fill>
        <patternFill>
          <bgColor rgb="FFDDEBF7"/>
        </patternFill>
      </fill>
      <border>
        <left style="thin">
          <color rgb="FFDDEBF7"/>
        </left>
        <right style="thin">
          <color rgb="FFDDEBF7"/>
        </right>
        <top style="thin">
          <color rgb="FFDDEBF7"/>
        </top>
        <bottom style="thin">
          <color rgb="FFDDEBF7"/>
        </bottom>
        <vertical/>
        <horizontal/>
      </border>
    </dxf>
    <dxf>
      <font>
        <color theme="0"/>
      </font>
    </dxf>
    <dxf>
      <font>
        <b/>
        <i val="0"/>
        <color rgb="FFFF0000"/>
      </font>
      <fill>
        <patternFill>
          <bgColor rgb="FFFDF0E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DF0E9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0F3F7"/>
      <color rgb="FFB9519E"/>
      <color rgb="FF4B4B4B"/>
      <color rgb="FFDDEBF7"/>
      <color rgb="FF808080"/>
      <color rgb="FFB0A58F"/>
      <color rgb="FFD6DF24"/>
      <color rgb="FF6981A5"/>
      <color rgb="FF90B2CE"/>
      <color rgb="FFBE6C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tim-kabel.hr/component/option,com_frontpage/Itemid,1/lang,hrvatski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549884</xdr:colOff>
      <xdr:row>3</xdr:row>
      <xdr:rowOff>212572</xdr:rowOff>
    </xdr:from>
    <xdr:to>
      <xdr:col>12</xdr:col>
      <xdr:colOff>72339</xdr:colOff>
      <xdr:row>7</xdr:row>
      <xdr:rowOff>67019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509" y="645960"/>
          <a:ext cx="2332330" cy="61168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¸" refreshOnLoad="1" connectionId="2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g,hrvatski" backgroundRefresh="0" refreshOnLoad="1" connectionId="1" xr16:uid="{00000000-0016-0000-00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¸" refreshOnLoad="1" connectionId="3" xr16:uid="{00000000-0016-0000-01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ang,hrvatski" backgroundRefresh="0" refreshOnLoad="1" connectionId="1" xr16:uid="{00000000-0016-0000-0100-000003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im-kabel.hr/images/stories/katalog/datasheetHRV/0501_NYY.pdf" TargetMode="External"/><Relationship Id="rId18" Type="http://schemas.openxmlformats.org/officeDocument/2006/relationships/hyperlink" Target="http://www.tim-kabel.hr/images/stories/katalog/datasheetHRV/0601_Cu_uze.pdf" TargetMode="External"/><Relationship Id="rId26" Type="http://schemas.openxmlformats.org/officeDocument/2006/relationships/hyperlink" Target="http://www.tim-kabel.hr/images/stories/katalog/datasheetHRV/0903_JE-%28St%29H_FE180_E30-E90.pdf" TargetMode="External"/><Relationship Id="rId39" Type="http://schemas.openxmlformats.org/officeDocument/2006/relationships/hyperlink" Target="http://www.tim-kabel.hr/images/stories/katalog/datasheetHRV/LAN_kabeli.pdf" TargetMode="External"/><Relationship Id="rId21" Type="http://schemas.openxmlformats.org/officeDocument/2006/relationships/hyperlink" Target="http://www.tim-kabel.hr/images/stories/katalog/datasheetHRV/0401_SiF.pdf" TargetMode="External"/><Relationship Id="rId34" Type="http://schemas.openxmlformats.org/officeDocument/2006/relationships/hyperlink" Target="http://www.tim-kabel.hr/images/stories/katalog/datasheetHRV/1409_A-DQ%28ZN%292Y.pdf" TargetMode="External"/><Relationship Id="rId42" Type="http://schemas.openxmlformats.org/officeDocument/2006/relationships/hyperlink" Target="http://www.tim-kabel.hr/images/stories/katalog/datasheetHRV/0802_NHXMH.pdf" TargetMode="External"/><Relationship Id="rId47" Type="http://schemas.openxmlformats.org/officeDocument/2006/relationships/printerSettings" Target="../printerSettings/printerSettings4.bin"/><Relationship Id="rId7" Type="http://schemas.openxmlformats.org/officeDocument/2006/relationships/hyperlink" Target="http://www.tim-kabel.hr/images/stories/katalog/datasheetHRV/0109_H05VV-F.pdf" TargetMode="External"/><Relationship Id="rId2" Type="http://schemas.openxmlformats.org/officeDocument/2006/relationships/hyperlink" Target="http://www.tim-kabel.hr/images/stories/katalog/datasheetHRV/0102_H07V-U.pdf" TargetMode="External"/><Relationship Id="rId16" Type="http://schemas.openxmlformats.org/officeDocument/2006/relationships/hyperlink" Target="http://www.tim-kabel.hr/images/stories/katalog/datasheetHRV/0509_NAYY.pdf" TargetMode="External"/><Relationship Id="rId29" Type="http://schemas.openxmlformats.org/officeDocument/2006/relationships/hyperlink" Target="http://www.tim-kabel.hr/images/stories/katalog/datasheetHRV/1006_TK59-50.pdf" TargetMode="External"/><Relationship Id="rId11" Type="http://schemas.openxmlformats.org/officeDocument/2006/relationships/hyperlink" Target="http://www.tim-kabel.hr/images/stories/katalog/datasheetHRV/0202_H07RN-F.pdf" TargetMode="External"/><Relationship Id="rId24" Type="http://schemas.openxmlformats.org/officeDocument/2006/relationships/hyperlink" Target="http://www.tim-kabel.hr/images/stories/katalog/datasheetHRV/0805_N2XH.pdf" TargetMode="External"/><Relationship Id="rId32" Type="http://schemas.openxmlformats.org/officeDocument/2006/relationships/hyperlink" Target="http://www.tim-kabel.hr/images/stories/katalog/datasheetHRV/1106_kabeli_za_zvucnike.pdf" TargetMode="External"/><Relationship Id="rId37" Type="http://schemas.openxmlformats.org/officeDocument/2006/relationships/hyperlink" Target="http://www.tim-kabel.hr/images/stories/katalog/datasheetHRV/0802_Solarni_kabel_PV1F.pdf" TargetMode="External"/><Relationship Id="rId40" Type="http://schemas.openxmlformats.org/officeDocument/2006/relationships/hyperlink" Target="http://www.tim-kabel.hr/images/stories/katalog/datasheetHRV/CATV_kabeli.pdf" TargetMode="External"/><Relationship Id="rId45" Type="http://schemas.openxmlformats.org/officeDocument/2006/relationships/hyperlink" Target="http://www.tim-kabel.hr/images/stories/katalog/datasheetHRV/0203_NSSHou.pdf" TargetMode="External"/><Relationship Id="rId5" Type="http://schemas.openxmlformats.org/officeDocument/2006/relationships/hyperlink" Target="http://www.tim-kabel.hr/images/stories/katalog/datasheetHRV/0108_H03VV-F.pdf" TargetMode="External"/><Relationship Id="rId15" Type="http://schemas.openxmlformats.org/officeDocument/2006/relationships/hyperlink" Target="http://www.tim-kabel.hr/images/stories/katalog/datasheetHRV/0502_NYCY.pdf" TargetMode="External"/><Relationship Id="rId23" Type="http://schemas.openxmlformats.org/officeDocument/2006/relationships/hyperlink" Target="http://www.tim-kabel.hr/images/stories/katalog/datasheetHRV/0407_H07BQ-F.pdf" TargetMode="External"/><Relationship Id="rId28" Type="http://schemas.openxmlformats.org/officeDocument/2006/relationships/hyperlink" Target="http://www.tim-kabel.hr/images/stories/katalog/datasheetHRV/1003_JB-Y%28St%29Y.pdf" TargetMode="External"/><Relationship Id="rId36" Type="http://schemas.openxmlformats.org/officeDocument/2006/relationships/hyperlink" Target="http://www.tim-kabel.hr/images/stories/katalog/datasheetHRV/H07V2-K.pdf" TargetMode="External"/><Relationship Id="rId49" Type="http://schemas.openxmlformats.org/officeDocument/2006/relationships/image" Target="../media/image1.jpeg"/><Relationship Id="rId10" Type="http://schemas.openxmlformats.org/officeDocument/2006/relationships/hyperlink" Target="http://www.tim-kabel.hr/images/stories/katalog/datasheetHRV/0204_H01N2-D.pdf" TargetMode="External"/><Relationship Id="rId19" Type="http://schemas.openxmlformats.org/officeDocument/2006/relationships/hyperlink" Target="http://www.tim-kabel.hr/images/stories/katalog/datasheetHRV/1201_YSLY.pdf" TargetMode="External"/><Relationship Id="rId31" Type="http://schemas.openxmlformats.org/officeDocument/2006/relationships/hyperlink" Target="http://www.tim-kabel.hr/images/stories/katalog/datasheetHRV/1105_kabeli_za_alarme.pdf" TargetMode="External"/><Relationship Id="rId44" Type="http://schemas.openxmlformats.org/officeDocument/2006/relationships/hyperlink" Target="http://www.tim-kabel.hr/images/stories/katalog/datasheetHRV/1601_BXO-HFTG.pdf" TargetMode="External"/><Relationship Id="rId4" Type="http://schemas.openxmlformats.org/officeDocument/2006/relationships/hyperlink" Target="http://www.tim-kabel.hr/images/stories/katalog/datasheetHRV/0106_NYM.pdf" TargetMode="External"/><Relationship Id="rId9" Type="http://schemas.openxmlformats.org/officeDocument/2006/relationships/hyperlink" Target="http://www.tim-kabel.hr/images/stories/katalog/datasheetHRV/0104_H07V-K.pdf" TargetMode="External"/><Relationship Id="rId14" Type="http://schemas.openxmlformats.org/officeDocument/2006/relationships/hyperlink" Target="http://www.tim-kabel.hr/images/stories/katalog/datasheetHRV/0508a_FG16OR16.pdf" TargetMode="External"/><Relationship Id="rId22" Type="http://schemas.openxmlformats.org/officeDocument/2006/relationships/hyperlink" Target="http://www.tim-kabel.hr/images/stories/katalog/datasheetHRV/0403_SiHF.pdf" TargetMode="External"/><Relationship Id="rId27" Type="http://schemas.openxmlformats.org/officeDocument/2006/relationships/hyperlink" Target="http://www.tim-kabel.hr/images/stories/katalog/datasheetHRV/1002_J-Y%28St%29Y.pdf" TargetMode="External"/><Relationship Id="rId30" Type="http://schemas.openxmlformats.org/officeDocument/2006/relationships/hyperlink" Target="http://www.tim-kabel.hr/images/stories/katalog/datasheetHRV/1101_LiYCY.pdf" TargetMode="External"/><Relationship Id="rId35" Type="http://schemas.openxmlformats.org/officeDocument/2006/relationships/hyperlink" Target="http://www.tim-kabel.hr/images/stories/katalog/datasheetHRV/1001_YYSch.pdf" TargetMode="External"/><Relationship Id="rId43" Type="http://schemas.openxmlformats.org/officeDocument/2006/relationships/hyperlink" Target="http://www.tim-kabel.hr/images/stories/katalog/datasheetHRV/0901_J-H(St)H.pdf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http://www.tim-kabel.hr/images/stories/katalog/datasheetHRV/0110_PPR.pdf" TargetMode="External"/><Relationship Id="rId3" Type="http://schemas.openxmlformats.org/officeDocument/2006/relationships/hyperlink" Target="http://www.tim-kabel.hr/images/stories/katalog/datasheetHRV/0103_H07V-R.pdf" TargetMode="External"/><Relationship Id="rId12" Type="http://schemas.openxmlformats.org/officeDocument/2006/relationships/hyperlink" Target="http://www.tim-kabel.hr/images/stories/katalog/datasheetHRV/0201_H05RR-F.pdf" TargetMode="External"/><Relationship Id="rId17" Type="http://schemas.openxmlformats.org/officeDocument/2006/relationships/hyperlink" Target="http://www.tim-kabel.hr/images/stories/katalog/datasheetHRV/0701_NFA2X.pdf" TargetMode="External"/><Relationship Id="rId25" Type="http://schemas.openxmlformats.org/officeDocument/2006/relationships/hyperlink" Target="http://www.tim-kabel.hr/images/stories/katalog/datasheetHRV/0808_NHXH_FE180_E90.pdf" TargetMode="External"/><Relationship Id="rId33" Type="http://schemas.openxmlformats.org/officeDocument/2006/relationships/hyperlink" Target="http://www.tim-kabel.hr/images/stories/katalog/datasheetHRV/1408_U-DQ%28ZN%29BH.pdf" TargetMode="External"/><Relationship Id="rId38" Type="http://schemas.openxmlformats.org/officeDocument/2006/relationships/hyperlink" Target="http://www.tim-kabel.hr/images/stories/katalog/datasheetHRV/Profibus.pdf" TargetMode="External"/><Relationship Id="rId46" Type="http://schemas.openxmlformats.org/officeDocument/2006/relationships/hyperlink" Target="http://www.tim-kabel.hr/images/stories/katalog/datasheetHRV/0207_H05RNH2-F.pdf" TargetMode="External"/><Relationship Id="rId20" Type="http://schemas.openxmlformats.org/officeDocument/2006/relationships/hyperlink" Target="http://www.tim-kabel.hr/images/stories/katalog/datasheetHRV/1202_YSLCY.pdf" TargetMode="External"/><Relationship Id="rId41" Type="http://schemas.openxmlformats.org/officeDocument/2006/relationships/hyperlink" Target="http://www.tim-kabel.hr/images/stories/katalog/datasheetHRV/RG_COAX_kabeli.pdf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www.tim-kabel.hr/images/stories/katalog/datasheetHRV/0107_H03VH-H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747"/>
  <sheetViews>
    <sheetView workbookViewId="0">
      <pane ySplit="1" topLeftCell="A2" activePane="bottomLeft" state="frozen"/>
      <selection activeCell="A644" sqref="A644:XFD644"/>
      <selection pane="bottomLeft" sqref="A1:G32"/>
    </sheetView>
  </sheetViews>
  <sheetFormatPr defaultColWidth="8.5234375" defaultRowHeight="10.5" x14ac:dyDescent="0.4"/>
  <cols>
    <col min="1" max="1" width="4.26171875" style="73" bestFit="1" customWidth="1"/>
    <col min="2" max="2" width="20.62890625" style="28" bestFit="1" customWidth="1"/>
    <col min="3" max="3" width="5.734375" style="42" bestFit="1" customWidth="1"/>
    <col min="4" max="4" width="7.20703125" style="42" bestFit="1" customWidth="1"/>
    <col min="5" max="5" width="6.9453125" style="28" bestFit="1" customWidth="1"/>
    <col min="6" max="6" width="16.89453125" style="28" bestFit="1" customWidth="1"/>
    <col min="7" max="7" width="54.3671875" style="28" bestFit="1" customWidth="1"/>
    <col min="8" max="8" width="3.89453125" style="28" customWidth="1"/>
    <col min="9" max="9" width="8.5234375" style="28"/>
    <col min="10" max="10" width="15.7890625" style="27" customWidth="1"/>
    <col min="11" max="11" width="8.5234375" style="28"/>
    <col min="12" max="15" width="8.68359375" style="28" customWidth="1"/>
    <col min="16" max="16" width="4.68359375" style="28" customWidth="1"/>
    <col min="17" max="17" width="10.5234375" style="28" customWidth="1"/>
    <col min="18" max="18" width="8.68359375" style="28" customWidth="1"/>
    <col min="19" max="20" width="8.5234375" style="28"/>
    <col min="21" max="21" width="8.5234375" style="27"/>
    <col min="22" max="23" width="8.5234375" style="42"/>
    <col min="24" max="24" width="8.5234375" style="27"/>
    <col min="25" max="16384" width="8.5234375" style="28"/>
  </cols>
  <sheetData>
    <row r="1" spans="1:24" ht="14.4" x14ac:dyDescent="0.55000000000000004">
      <c r="A1" s="72" t="s">
        <v>2868</v>
      </c>
      <c r="B1" s="31" t="s">
        <v>1052</v>
      </c>
      <c r="C1" s="33" t="s">
        <v>1284</v>
      </c>
      <c r="D1" s="32" t="s">
        <v>1285</v>
      </c>
      <c r="E1" t="s">
        <v>2869</v>
      </c>
      <c r="F1" s="28" t="s">
        <v>2870</v>
      </c>
      <c r="G1" s="79">
        <v>1</v>
      </c>
      <c r="H1" s="79"/>
      <c r="K1" s="27"/>
      <c r="M1" s="115" t="str">
        <f ca="1">G1&amp;" / "&amp;YEAR(M5)</f>
        <v>1 / 2024</v>
      </c>
      <c r="R1" s="100"/>
      <c r="S1" s="101" t="s">
        <v>2829</v>
      </c>
      <c r="T1" s="102" t="s">
        <v>2828</v>
      </c>
      <c r="U1" s="107" t="str">
        <f>A1</f>
        <v>Šifra</v>
      </c>
      <c r="V1" s="108" t="s">
        <v>1284</v>
      </c>
      <c r="W1" s="109" t="s">
        <v>1285</v>
      </c>
      <c r="X1" s="107" t="s">
        <v>2862</v>
      </c>
    </row>
    <row r="2" spans="1:24" ht="14.4" x14ac:dyDescent="0.55000000000000004">
      <c r="A2" s="73">
        <v>10101</v>
      </c>
      <c r="B2" s="28" t="s">
        <v>2952</v>
      </c>
      <c r="C2" s="33">
        <v>2.12</v>
      </c>
      <c r="D2" s="33">
        <v>282</v>
      </c>
      <c r="E2"/>
      <c r="U2" s="27">
        <f t="shared" ref="U2:U10" si="0">A2</f>
        <v>10101</v>
      </c>
      <c r="V2" s="42" t="str">
        <f>TEXT(C2,"0,00")</f>
        <v>2,12</v>
      </c>
      <c r="W2" s="42" t="str">
        <f>TEXT(D2,"0.00")</f>
        <v>282</v>
      </c>
      <c r="X2" s="106" t="s">
        <v>2863</v>
      </c>
    </row>
    <row r="3" spans="1:24" ht="14.4" x14ac:dyDescent="0.55000000000000004">
      <c r="A3" s="73">
        <v>10102</v>
      </c>
      <c r="B3" s="28" t="s">
        <v>2953</v>
      </c>
      <c r="C3" s="33">
        <v>3.41</v>
      </c>
      <c r="D3" s="33">
        <v>452</v>
      </c>
      <c r="E3"/>
      <c r="U3" s="27">
        <f t="shared" si="0"/>
        <v>10102</v>
      </c>
      <c r="V3" s="42" t="str">
        <f t="shared" ref="V3:V10" si="1">TEXT(C3,"0,00")</f>
        <v>3,41</v>
      </c>
      <c r="W3" s="42" t="str">
        <f t="shared" ref="W3:W66" si="2">TEXT(D3,"0.00")</f>
        <v>452</v>
      </c>
      <c r="X3" s="106" t="s">
        <v>2863</v>
      </c>
    </row>
    <row r="4" spans="1:24" ht="14.4" x14ac:dyDescent="0.55000000000000004">
      <c r="A4" s="73">
        <v>10103</v>
      </c>
      <c r="B4" s="28" t="s">
        <v>2954</v>
      </c>
      <c r="C4" s="33">
        <v>6.47</v>
      </c>
      <c r="D4" s="33">
        <v>859</v>
      </c>
      <c r="E4"/>
      <c r="F4" s="70" t="s">
        <v>2871</v>
      </c>
      <c r="G4" s="68" t="s">
        <v>2872</v>
      </c>
      <c r="H4" s="68"/>
      <c r="J4" s="81" t="s">
        <v>2265</v>
      </c>
      <c r="L4" s="76"/>
      <c r="M4" s="77" t="s">
        <v>2267</v>
      </c>
      <c r="N4" s="77" t="s">
        <v>2268</v>
      </c>
      <c r="O4" s="77"/>
      <c r="Q4" s="77" t="s">
        <v>2270</v>
      </c>
      <c r="R4" s="77" t="s">
        <v>2271</v>
      </c>
      <c r="S4" s="77" t="s">
        <v>2272</v>
      </c>
      <c r="U4" s="27">
        <f t="shared" si="0"/>
        <v>10103</v>
      </c>
      <c r="V4" s="42" t="str">
        <f t="shared" si="1"/>
        <v>6,47</v>
      </c>
      <c r="W4" s="42" t="str">
        <f t="shared" si="2"/>
        <v>859</v>
      </c>
      <c r="X4" s="106" t="s">
        <v>2863</v>
      </c>
    </row>
    <row r="5" spans="1:24" ht="14.4" x14ac:dyDescent="0.55000000000000004">
      <c r="A5" s="73">
        <v>10104</v>
      </c>
      <c r="B5" s="28" t="s">
        <v>2955</v>
      </c>
      <c r="C5" s="33">
        <v>9.4700000000000006</v>
      </c>
      <c r="D5" s="33">
        <v>1257</v>
      </c>
      <c r="E5"/>
      <c r="F5" s="28" t="s">
        <v>2873</v>
      </c>
      <c r="G5" s="69" t="s">
        <v>2874</v>
      </c>
      <c r="H5" s="69"/>
      <c r="J5" s="82">
        <f ca="1">IF(G1-MONTH(M5)=0,0,1)</f>
        <v>0</v>
      </c>
      <c r="L5" s="28" t="s">
        <v>2266</v>
      </c>
      <c r="M5" s="75">
        <f ca="1">TODAY()</f>
        <v>45292</v>
      </c>
      <c r="N5" s="74">
        <f ca="1">MONTH(M5)</f>
        <v>1</v>
      </c>
      <c r="O5" s="74">
        <f>MONTH(G1)</f>
        <v>1</v>
      </c>
      <c r="Q5" s="27" t="s">
        <v>1287</v>
      </c>
      <c r="R5" s="27" t="s">
        <v>1289</v>
      </c>
      <c r="S5" s="27" t="s">
        <v>1288</v>
      </c>
      <c r="U5" s="27">
        <f t="shared" si="0"/>
        <v>10104</v>
      </c>
      <c r="V5" s="42" t="str">
        <f t="shared" si="1"/>
        <v>9,47</v>
      </c>
      <c r="W5" s="42" t="str">
        <f t="shared" si="2"/>
        <v>1.257</v>
      </c>
      <c r="X5" s="106" t="s">
        <v>2863</v>
      </c>
    </row>
    <row r="6" spans="1:24" ht="14.4" x14ac:dyDescent="0.55000000000000004">
      <c r="A6" s="73">
        <v>10105</v>
      </c>
      <c r="B6" s="28" t="s">
        <v>2956</v>
      </c>
      <c r="C6" s="33">
        <v>14.57</v>
      </c>
      <c r="D6" s="33">
        <v>1934</v>
      </c>
      <c r="E6"/>
      <c r="F6" s="28" t="s">
        <v>2875</v>
      </c>
      <c r="G6" s="69" t="s">
        <v>2876</v>
      </c>
      <c r="H6" s="69"/>
      <c r="J6" s="83"/>
      <c r="L6" s="28" t="s">
        <v>2269</v>
      </c>
      <c r="M6" s="74" t="str">
        <f>IF(Grupe!L15="EUR",Import1!S5,Import1!R5)</f>
        <v>(Eur/km)</v>
      </c>
      <c r="N6" s="74" t="str">
        <f>IF(Grupe!L15="EUR",S6,R6)</f>
        <v>€ /km</v>
      </c>
      <c r="O6" s="74">
        <f ca="1">IF(J5=1,4,IF(Grupe!L15="EUR",3,2))</f>
        <v>3</v>
      </c>
      <c r="Q6" s="27" t="s">
        <v>1286</v>
      </c>
      <c r="R6" s="27" t="s">
        <v>1290</v>
      </c>
      <c r="S6" s="27" t="s">
        <v>1291</v>
      </c>
      <c r="U6" s="27">
        <f t="shared" si="0"/>
        <v>10105</v>
      </c>
      <c r="V6" s="42" t="str">
        <f t="shared" si="1"/>
        <v>14,57</v>
      </c>
      <c r="W6" s="42" t="str">
        <f t="shared" si="2"/>
        <v>1.934</v>
      </c>
      <c r="X6" s="106" t="s">
        <v>2863</v>
      </c>
    </row>
    <row r="7" spans="1:24" ht="14.4" x14ac:dyDescent="0.55000000000000004">
      <c r="A7" s="73">
        <v>10201</v>
      </c>
      <c r="B7" s="28" t="s">
        <v>2957</v>
      </c>
      <c r="C7" s="33">
        <v>15.9</v>
      </c>
      <c r="D7" s="33">
        <v>2110</v>
      </c>
      <c r="E7"/>
      <c r="J7" s="84"/>
      <c r="U7" s="27">
        <f t="shared" si="0"/>
        <v>10201</v>
      </c>
      <c r="V7" s="42" t="str">
        <f t="shared" si="1"/>
        <v>15,90</v>
      </c>
      <c r="W7" s="42" t="str">
        <f t="shared" si="2"/>
        <v>2.110</v>
      </c>
      <c r="X7" s="106" t="s">
        <v>2863</v>
      </c>
    </row>
    <row r="8" spans="1:24" ht="14.4" x14ac:dyDescent="0.55000000000000004">
      <c r="A8" s="73">
        <v>10202</v>
      </c>
      <c r="B8" s="28" t="s">
        <v>2958</v>
      </c>
      <c r="C8" s="33">
        <v>27.09</v>
      </c>
      <c r="D8" s="33">
        <v>3595</v>
      </c>
      <c r="E8"/>
      <c r="J8" s="83"/>
      <c r="U8" s="27">
        <f t="shared" si="0"/>
        <v>10202</v>
      </c>
      <c r="V8" s="42" t="str">
        <f t="shared" si="1"/>
        <v>27,09</v>
      </c>
      <c r="W8" s="42" t="str">
        <f t="shared" si="2"/>
        <v>3.595</v>
      </c>
      <c r="X8" s="106" t="s">
        <v>2863</v>
      </c>
    </row>
    <row r="9" spans="1:24" ht="14.4" x14ac:dyDescent="0.55000000000000004">
      <c r="A9" s="73">
        <v>10203</v>
      </c>
      <c r="B9" s="28" t="s">
        <v>2959</v>
      </c>
      <c r="C9" s="33">
        <v>43.31</v>
      </c>
      <c r="D9" s="33">
        <v>5748</v>
      </c>
      <c r="E9"/>
      <c r="F9" s="28" t="s">
        <v>2877</v>
      </c>
      <c r="G9" s="80"/>
      <c r="J9" s="81" t="s">
        <v>2264</v>
      </c>
      <c r="U9" s="27">
        <f t="shared" si="0"/>
        <v>10203</v>
      </c>
      <c r="V9" s="42" t="str">
        <f t="shared" si="1"/>
        <v>43,31</v>
      </c>
      <c r="W9" s="42" t="str">
        <f t="shared" si="2"/>
        <v>5.748</v>
      </c>
      <c r="X9" s="106" t="s">
        <v>2863</v>
      </c>
    </row>
    <row r="10" spans="1:24" ht="14.4" x14ac:dyDescent="0.55000000000000004">
      <c r="A10" s="73">
        <v>10204</v>
      </c>
      <c r="B10" s="28" t="s">
        <v>2960</v>
      </c>
      <c r="C10" s="33">
        <v>58.79</v>
      </c>
      <c r="D10" s="33">
        <v>7803</v>
      </c>
      <c r="E10"/>
      <c r="F10" s="28" t="s">
        <v>2878</v>
      </c>
      <c r="G10" s="69"/>
      <c r="J10" s="82">
        <f>IF(LEN(G10)&gt;5,1,0)</f>
        <v>0</v>
      </c>
      <c r="M10" s="78"/>
      <c r="N10" s="78"/>
      <c r="U10" s="27">
        <f t="shared" si="0"/>
        <v>10204</v>
      </c>
      <c r="V10" s="42" t="str">
        <f t="shared" si="1"/>
        <v>58,79</v>
      </c>
      <c r="W10" s="42" t="str">
        <f t="shared" si="2"/>
        <v>7.803</v>
      </c>
      <c r="X10" s="106" t="s">
        <v>2863</v>
      </c>
    </row>
    <row r="11" spans="1:24" ht="14.4" x14ac:dyDescent="0.55000000000000004">
      <c r="A11" s="73">
        <v>10301</v>
      </c>
      <c r="B11" s="28" t="s">
        <v>2961</v>
      </c>
      <c r="C11" s="33">
        <v>1.01</v>
      </c>
      <c r="D11" s="33">
        <v>134</v>
      </c>
      <c r="E11"/>
      <c r="F11" s="28" t="s">
        <v>2879</v>
      </c>
      <c r="G11" s="69"/>
      <c r="J11" s="84"/>
      <c r="U11" s="27">
        <f t="shared" ref="U11:U74" si="3">A11</f>
        <v>10301</v>
      </c>
      <c r="V11" s="42" t="str">
        <f t="shared" ref="V11:V74" si="4">TEXT(C11,"0,00")</f>
        <v>1,01</v>
      </c>
      <c r="W11" s="42" t="str">
        <f t="shared" si="2"/>
        <v>134</v>
      </c>
      <c r="X11" s="106" t="s">
        <v>2863</v>
      </c>
    </row>
    <row r="12" spans="1:24" ht="14.4" x14ac:dyDescent="0.55000000000000004">
      <c r="A12" s="73">
        <v>10302</v>
      </c>
      <c r="B12" s="28" t="s">
        <v>2962</v>
      </c>
      <c r="C12" s="33">
        <v>1.33</v>
      </c>
      <c r="D12" s="33">
        <v>177</v>
      </c>
      <c r="E12"/>
      <c r="J12" s="83"/>
      <c r="U12" s="27">
        <f t="shared" si="3"/>
        <v>10302</v>
      </c>
      <c r="V12" s="42" t="str">
        <f t="shared" si="4"/>
        <v>1,33</v>
      </c>
      <c r="W12" s="42" t="str">
        <f t="shared" si="2"/>
        <v>177</v>
      </c>
      <c r="X12" s="106" t="s">
        <v>2863</v>
      </c>
    </row>
    <row r="13" spans="1:24" ht="14.4" x14ac:dyDescent="0.55000000000000004">
      <c r="A13" s="73">
        <v>10303</v>
      </c>
      <c r="B13" s="28" t="s">
        <v>2963</v>
      </c>
      <c r="C13" s="33">
        <v>1.72</v>
      </c>
      <c r="D13" s="33">
        <v>228</v>
      </c>
      <c r="E13"/>
      <c r="J13" s="83"/>
      <c r="U13" s="27">
        <f t="shared" si="3"/>
        <v>10303</v>
      </c>
      <c r="V13" s="42" t="str">
        <f t="shared" si="4"/>
        <v>1,72</v>
      </c>
      <c r="W13" s="42" t="str">
        <f t="shared" si="2"/>
        <v>228</v>
      </c>
      <c r="X13" s="106" t="s">
        <v>2863</v>
      </c>
    </row>
    <row r="14" spans="1:24" ht="14.4" x14ac:dyDescent="0.55000000000000004">
      <c r="A14" s="73">
        <v>10304</v>
      </c>
      <c r="B14" s="28" t="s">
        <v>2964</v>
      </c>
      <c r="C14" s="33">
        <v>2.19</v>
      </c>
      <c r="D14" s="33">
        <v>290</v>
      </c>
      <c r="E14"/>
      <c r="J14" s="83"/>
      <c r="U14" s="27">
        <f t="shared" si="3"/>
        <v>10304</v>
      </c>
      <c r="V14" s="42" t="str">
        <f t="shared" si="4"/>
        <v>2,19</v>
      </c>
      <c r="W14" s="42" t="str">
        <f t="shared" si="2"/>
        <v>290</v>
      </c>
      <c r="X14" s="106" t="s">
        <v>2863</v>
      </c>
    </row>
    <row r="15" spans="1:24" ht="14.4" x14ac:dyDescent="0.55000000000000004">
      <c r="A15" s="73">
        <v>10305</v>
      </c>
      <c r="B15" s="28" t="s">
        <v>2965</v>
      </c>
      <c r="C15" s="33">
        <v>3.55</v>
      </c>
      <c r="D15" s="33">
        <v>471</v>
      </c>
      <c r="E15"/>
      <c r="U15" s="27">
        <f t="shared" si="3"/>
        <v>10305</v>
      </c>
      <c r="V15" s="42" t="str">
        <f t="shared" si="4"/>
        <v>3,55</v>
      </c>
      <c r="W15" s="42" t="str">
        <f t="shared" si="2"/>
        <v>471</v>
      </c>
      <c r="X15" s="106" t="s">
        <v>2863</v>
      </c>
    </row>
    <row r="16" spans="1:24" ht="14.4" x14ac:dyDescent="0.55000000000000004">
      <c r="A16" s="73">
        <v>10306</v>
      </c>
      <c r="B16" s="28" t="s">
        <v>2966</v>
      </c>
      <c r="C16" s="33">
        <v>5.63</v>
      </c>
      <c r="D16" s="33">
        <v>747</v>
      </c>
      <c r="E16"/>
      <c r="U16" s="27">
        <f t="shared" si="3"/>
        <v>10306</v>
      </c>
      <c r="V16" s="42" t="str">
        <f t="shared" si="4"/>
        <v>5,63</v>
      </c>
      <c r="W16" s="42" t="str">
        <f t="shared" si="2"/>
        <v>747</v>
      </c>
      <c r="X16" s="106" t="s">
        <v>2863</v>
      </c>
    </row>
    <row r="17" spans="1:24" ht="14.4" x14ac:dyDescent="0.55000000000000004">
      <c r="A17" s="73">
        <v>10307</v>
      </c>
      <c r="B17" s="28" t="s">
        <v>2967</v>
      </c>
      <c r="C17" s="33">
        <v>8.0399999999999991</v>
      </c>
      <c r="D17" s="33">
        <v>1067</v>
      </c>
      <c r="E17"/>
      <c r="U17" s="27">
        <f t="shared" si="3"/>
        <v>10307</v>
      </c>
      <c r="V17" s="42" t="str">
        <f t="shared" si="4"/>
        <v>8,04</v>
      </c>
      <c r="W17" s="42" t="str">
        <f t="shared" si="2"/>
        <v>1.067</v>
      </c>
      <c r="X17" s="106" t="s">
        <v>2863</v>
      </c>
    </row>
    <row r="18" spans="1:24" ht="14.4" x14ac:dyDescent="0.55000000000000004">
      <c r="A18" s="73">
        <v>10308</v>
      </c>
      <c r="B18" s="28" t="s">
        <v>2968</v>
      </c>
      <c r="C18" s="33">
        <v>13.67</v>
      </c>
      <c r="D18" s="33">
        <v>1814</v>
      </c>
      <c r="E18"/>
      <c r="U18" s="27">
        <f t="shared" si="3"/>
        <v>10308</v>
      </c>
      <c r="V18" s="42" t="str">
        <f t="shared" si="4"/>
        <v>13,67</v>
      </c>
      <c r="W18" s="42" t="str">
        <f t="shared" si="2"/>
        <v>1.814</v>
      </c>
      <c r="X18" s="106" t="s">
        <v>2863</v>
      </c>
    </row>
    <row r="19" spans="1:24" ht="14.4" x14ac:dyDescent="0.55000000000000004">
      <c r="A19" s="73">
        <v>10309</v>
      </c>
      <c r="B19" s="28" t="s">
        <v>2969</v>
      </c>
      <c r="C19" s="33">
        <v>21.5</v>
      </c>
      <c r="D19" s="33">
        <v>2854</v>
      </c>
      <c r="E19"/>
      <c r="U19" s="27">
        <f t="shared" si="3"/>
        <v>10309</v>
      </c>
      <c r="V19" s="42" t="str">
        <f t="shared" si="4"/>
        <v>21,50</v>
      </c>
      <c r="W19" s="42" t="str">
        <f t="shared" si="2"/>
        <v>2.854</v>
      </c>
      <c r="X19" s="106" t="s">
        <v>2863</v>
      </c>
    </row>
    <row r="20" spans="1:24" ht="14.4" x14ac:dyDescent="0.55000000000000004">
      <c r="A20" s="73">
        <v>10310</v>
      </c>
      <c r="B20" s="28" t="s">
        <v>2970</v>
      </c>
      <c r="C20" s="33">
        <v>33.880000000000003</v>
      </c>
      <c r="D20" s="33">
        <v>4497</v>
      </c>
      <c r="E20"/>
      <c r="U20" s="27">
        <f t="shared" si="3"/>
        <v>10310</v>
      </c>
      <c r="V20" s="42" t="str">
        <f t="shared" si="4"/>
        <v>33,88</v>
      </c>
      <c r="W20" s="42" t="str">
        <f t="shared" si="2"/>
        <v>4.497</v>
      </c>
      <c r="X20" s="106" t="s">
        <v>2863</v>
      </c>
    </row>
    <row r="21" spans="1:24" ht="14.4" x14ac:dyDescent="0.55000000000000004">
      <c r="A21" s="73">
        <v>10311</v>
      </c>
      <c r="B21" s="28" t="s">
        <v>2971</v>
      </c>
      <c r="C21" s="33">
        <v>47.72</v>
      </c>
      <c r="D21" s="33">
        <v>6333</v>
      </c>
      <c r="E21"/>
      <c r="U21" s="27">
        <f t="shared" si="3"/>
        <v>10311</v>
      </c>
      <c r="V21" s="42" t="str">
        <f t="shared" si="4"/>
        <v>47,72</v>
      </c>
      <c r="W21" s="42" t="str">
        <f t="shared" si="2"/>
        <v>6.333</v>
      </c>
      <c r="X21" s="106" t="s">
        <v>2863</v>
      </c>
    </row>
    <row r="22" spans="1:24" ht="14.4" x14ac:dyDescent="0.55000000000000004">
      <c r="A22" s="73">
        <v>10312</v>
      </c>
      <c r="B22" s="28" t="s">
        <v>2972</v>
      </c>
      <c r="C22" s="33">
        <v>72.66</v>
      </c>
      <c r="D22" s="33">
        <v>9643</v>
      </c>
      <c r="E22"/>
      <c r="K22" s="66"/>
      <c r="U22" s="27">
        <f t="shared" si="3"/>
        <v>10312</v>
      </c>
      <c r="V22" s="42" t="str">
        <f t="shared" si="4"/>
        <v>72,66</v>
      </c>
      <c r="W22" s="42" t="str">
        <f t="shared" si="2"/>
        <v>9.643</v>
      </c>
      <c r="X22" s="106" t="s">
        <v>2863</v>
      </c>
    </row>
    <row r="23" spans="1:24" ht="14.4" x14ac:dyDescent="0.55000000000000004">
      <c r="A23" s="73">
        <v>10313</v>
      </c>
      <c r="B23" s="28" t="s">
        <v>2973</v>
      </c>
      <c r="C23" s="33">
        <v>100.08</v>
      </c>
      <c r="D23" s="33">
        <v>13283</v>
      </c>
      <c r="E23"/>
      <c r="I23" s="28" t="s">
        <v>2866</v>
      </c>
      <c r="U23" s="27">
        <f t="shared" si="3"/>
        <v>10313</v>
      </c>
      <c r="V23" s="42" t="str">
        <f t="shared" si="4"/>
        <v>100,08</v>
      </c>
      <c r="W23" s="42" t="str">
        <f t="shared" si="2"/>
        <v>13.283</v>
      </c>
      <c r="X23" s="106" t="s">
        <v>2863</v>
      </c>
    </row>
    <row r="24" spans="1:24" ht="14.4" x14ac:dyDescent="0.55000000000000004">
      <c r="A24" s="73">
        <v>10314</v>
      </c>
      <c r="B24" s="28" t="s">
        <v>2974</v>
      </c>
      <c r="C24" s="33">
        <v>132.76</v>
      </c>
      <c r="D24" s="33">
        <v>17620</v>
      </c>
      <c r="E24"/>
      <c r="U24" s="27">
        <f t="shared" si="3"/>
        <v>10314</v>
      </c>
      <c r="V24" s="42" t="str">
        <f t="shared" si="4"/>
        <v>132,76</v>
      </c>
      <c r="W24" s="42" t="str">
        <f t="shared" si="2"/>
        <v>17.620</v>
      </c>
      <c r="X24" s="106" t="s">
        <v>2863</v>
      </c>
    </row>
    <row r="25" spans="1:24" ht="14.4" x14ac:dyDescent="0.55000000000000004">
      <c r="A25" s="73">
        <v>10315</v>
      </c>
      <c r="B25" s="28" t="s">
        <v>2975</v>
      </c>
      <c r="C25" s="33">
        <v>171.15</v>
      </c>
      <c r="D25" s="33">
        <v>22716</v>
      </c>
      <c r="E25"/>
      <c r="I25" s="28" t="s">
        <v>2867</v>
      </c>
      <c r="U25" s="27">
        <f t="shared" si="3"/>
        <v>10315</v>
      </c>
      <c r="V25" s="42" t="str">
        <f t="shared" si="4"/>
        <v>171,15</v>
      </c>
      <c r="W25" s="42" t="str">
        <f t="shared" si="2"/>
        <v>22.716</v>
      </c>
      <c r="X25" s="106" t="s">
        <v>2863</v>
      </c>
    </row>
    <row r="26" spans="1:24" ht="14.4" x14ac:dyDescent="0.55000000000000004">
      <c r="A26" s="73">
        <v>10316</v>
      </c>
      <c r="B26" s="28" t="s">
        <v>2976</v>
      </c>
      <c r="C26" s="33">
        <v>217.48</v>
      </c>
      <c r="D26" s="33">
        <v>28864</v>
      </c>
      <c r="E26"/>
      <c r="U26" s="27">
        <f t="shared" si="3"/>
        <v>10316</v>
      </c>
      <c r="V26" s="42" t="str">
        <f t="shared" si="4"/>
        <v>217,48</v>
      </c>
      <c r="W26" s="42" t="str">
        <f t="shared" si="2"/>
        <v>28.864</v>
      </c>
      <c r="X26" s="106" t="s">
        <v>2863</v>
      </c>
    </row>
    <row r="27" spans="1:24" ht="14.4" x14ac:dyDescent="0.55000000000000004">
      <c r="A27" s="73">
        <v>10317</v>
      </c>
      <c r="B27" s="28" t="s">
        <v>2977</v>
      </c>
      <c r="C27" s="33">
        <v>255.37</v>
      </c>
      <c r="D27" s="33">
        <v>33894</v>
      </c>
      <c r="E27"/>
      <c r="U27" s="27">
        <f t="shared" si="3"/>
        <v>10317</v>
      </c>
      <c r="V27" s="42" t="str">
        <f t="shared" si="4"/>
        <v>255,37</v>
      </c>
      <c r="W27" s="42" t="str">
        <f t="shared" si="2"/>
        <v>33.894</v>
      </c>
      <c r="X27" s="106" t="s">
        <v>2863</v>
      </c>
    </row>
    <row r="28" spans="1:24" ht="14.4" x14ac:dyDescent="0.55000000000000004">
      <c r="A28" s="73">
        <v>10318</v>
      </c>
      <c r="B28" s="28" t="s">
        <v>2978</v>
      </c>
      <c r="C28" s="33">
        <v>342.67</v>
      </c>
      <c r="D28" s="33">
        <v>45480</v>
      </c>
      <c r="E28"/>
      <c r="U28" s="27">
        <f t="shared" si="3"/>
        <v>10318</v>
      </c>
      <c r="V28" s="42" t="str">
        <f t="shared" si="4"/>
        <v>342,67</v>
      </c>
      <c r="W28" s="42" t="str">
        <f t="shared" si="2"/>
        <v>45.480</v>
      </c>
      <c r="X28" s="106" t="s">
        <v>2863</v>
      </c>
    </row>
    <row r="29" spans="1:24" ht="14.4" x14ac:dyDescent="0.55000000000000004">
      <c r="A29" s="73">
        <v>10401</v>
      </c>
      <c r="B29" s="28" t="s">
        <v>2979</v>
      </c>
      <c r="C29" s="33">
        <v>276.94</v>
      </c>
      <c r="D29" s="33">
        <v>36756</v>
      </c>
      <c r="E29"/>
      <c r="U29" s="27">
        <f t="shared" si="3"/>
        <v>10401</v>
      </c>
      <c r="V29" s="42" t="str">
        <f t="shared" si="4"/>
        <v>276,94</v>
      </c>
      <c r="W29" s="42" t="str">
        <f t="shared" si="2"/>
        <v>36.756</v>
      </c>
      <c r="X29" s="106" t="s">
        <v>2863</v>
      </c>
    </row>
    <row r="30" spans="1:24" ht="14.4" x14ac:dyDescent="0.55000000000000004">
      <c r="A30" s="73">
        <v>10601</v>
      </c>
      <c r="B30" s="28" t="s">
        <v>2980</v>
      </c>
      <c r="C30" s="33">
        <v>5.91</v>
      </c>
      <c r="D30" s="33">
        <v>784</v>
      </c>
      <c r="E30"/>
      <c r="U30" s="27">
        <f t="shared" si="3"/>
        <v>10601</v>
      </c>
      <c r="V30" s="42" t="str">
        <f t="shared" si="4"/>
        <v>5,91</v>
      </c>
      <c r="W30" s="42" t="str">
        <f t="shared" si="2"/>
        <v>784</v>
      </c>
      <c r="X30" s="106" t="s">
        <v>2863</v>
      </c>
    </row>
    <row r="31" spans="1:24" ht="14.4" x14ac:dyDescent="0.55000000000000004">
      <c r="A31" s="73">
        <v>10602</v>
      </c>
      <c r="B31" s="28" t="s">
        <v>2981</v>
      </c>
      <c r="C31" s="33">
        <v>6.92</v>
      </c>
      <c r="D31" s="33">
        <v>919</v>
      </c>
      <c r="E31"/>
      <c r="U31" s="27">
        <f t="shared" si="3"/>
        <v>10602</v>
      </c>
      <c r="V31" s="42" t="str">
        <f t="shared" si="4"/>
        <v>6,92</v>
      </c>
      <c r="W31" s="42" t="str">
        <f t="shared" si="2"/>
        <v>919</v>
      </c>
      <c r="X31" s="106" t="s">
        <v>2863</v>
      </c>
    </row>
    <row r="32" spans="1:24" ht="14.4" x14ac:dyDescent="0.55000000000000004">
      <c r="A32" s="73">
        <v>10603</v>
      </c>
      <c r="B32" s="28" t="s">
        <v>2982</v>
      </c>
      <c r="C32" s="33">
        <v>7.16</v>
      </c>
      <c r="D32" s="33">
        <v>950</v>
      </c>
      <c r="E32"/>
      <c r="U32" s="27">
        <f t="shared" si="3"/>
        <v>10603</v>
      </c>
      <c r="V32" s="42" t="str">
        <f t="shared" si="4"/>
        <v>7,16</v>
      </c>
      <c r="W32" s="42" t="str">
        <f t="shared" si="2"/>
        <v>950</v>
      </c>
      <c r="X32" s="106" t="s">
        <v>2863</v>
      </c>
    </row>
    <row r="33" spans="1:24" ht="14.4" x14ac:dyDescent="0.55000000000000004">
      <c r="A33" s="73">
        <v>10604</v>
      </c>
      <c r="B33" s="28" t="s">
        <v>2983</v>
      </c>
      <c r="C33" s="33">
        <v>9.58</v>
      </c>
      <c r="D33" s="33">
        <v>1272</v>
      </c>
      <c r="E33"/>
      <c r="U33" s="27">
        <f t="shared" si="3"/>
        <v>10604</v>
      </c>
      <c r="V33" s="42" t="str">
        <f t="shared" si="4"/>
        <v>9,58</v>
      </c>
      <c r="W33" s="42" t="str">
        <f t="shared" si="2"/>
        <v>1.272</v>
      </c>
      <c r="X33" s="106" t="s">
        <v>2863</v>
      </c>
    </row>
    <row r="34" spans="1:24" ht="14.4" x14ac:dyDescent="0.55000000000000004">
      <c r="A34" s="73">
        <v>10605</v>
      </c>
      <c r="B34" s="28" t="s">
        <v>2984</v>
      </c>
      <c r="C34" s="33">
        <v>10.07</v>
      </c>
      <c r="D34" s="33">
        <v>1337</v>
      </c>
      <c r="E34"/>
      <c r="U34" s="27">
        <f t="shared" si="3"/>
        <v>10605</v>
      </c>
      <c r="V34" s="42" t="str">
        <f t="shared" si="4"/>
        <v>10,07</v>
      </c>
      <c r="W34" s="42" t="str">
        <f t="shared" si="2"/>
        <v>1.337</v>
      </c>
      <c r="X34" s="106" t="s">
        <v>2863</v>
      </c>
    </row>
    <row r="35" spans="1:24" ht="14.4" x14ac:dyDescent="0.55000000000000004">
      <c r="A35" s="73">
        <v>10606</v>
      </c>
      <c r="B35" s="28" t="s">
        <v>2985</v>
      </c>
      <c r="C35" s="33">
        <v>11.2</v>
      </c>
      <c r="D35" s="33">
        <v>1486</v>
      </c>
      <c r="E35"/>
      <c r="U35" s="27">
        <f t="shared" si="3"/>
        <v>10606</v>
      </c>
      <c r="V35" s="42" t="str">
        <f t="shared" si="4"/>
        <v>11,20</v>
      </c>
      <c r="W35" s="42" t="str">
        <f t="shared" si="2"/>
        <v>1.486</v>
      </c>
      <c r="X35" s="106" t="s">
        <v>2863</v>
      </c>
    </row>
    <row r="36" spans="1:24" ht="14.4" x14ac:dyDescent="0.55000000000000004">
      <c r="A36" s="73">
        <v>10607</v>
      </c>
      <c r="B36" s="28" t="s">
        <v>2986</v>
      </c>
      <c r="C36" s="33">
        <v>11.81</v>
      </c>
      <c r="D36" s="33">
        <v>1568</v>
      </c>
      <c r="E36"/>
      <c r="U36" s="27">
        <f t="shared" si="3"/>
        <v>10607</v>
      </c>
      <c r="V36" s="42" t="str">
        <f t="shared" si="4"/>
        <v>11,81</v>
      </c>
      <c r="W36" s="42" t="str">
        <f t="shared" si="2"/>
        <v>1.568</v>
      </c>
      <c r="X36" s="106" t="s">
        <v>2863</v>
      </c>
    </row>
    <row r="37" spans="1:24" ht="14.4" x14ac:dyDescent="0.55000000000000004">
      <c r="A37" s="73">
        <v>10608</v>
      </c>
      <c r="B37" s="28" t="s">
        <v>2987</v>
      </c>
      <c r="C37" s="33">
        <v>18.809999999999999</v>
      </c>
      <c r="D37" s="33">
        <v>2496</v>
      </c>
      <c r="E37"/>
      <c r="U37" s="27">
        <f t="shared" si="3"/>
        <v>10608</v>
      </c>
      <c r="V37" s="42" t="str">
        <f t="shared" si="4"/>
        <v>18,81</v>
      </c>
      <c r="W37" s="42" t="str">
        <f t="shared" si="2"/>
        <v>2.496</v>
      </c>
      <c r="X37" s="106" t="s">
        <v>2863</v>
      </c>
    </row>
    <row r="38" spans="1:24" ht="14.4" x14ac:dyDescent="0.55000000000000004">
      <c r="A38" s="73">
        <v>10609</v>
      </c>
      <c r="B38" s="28" t="s">
        <v>2988</v>
      </c>
      <c r="C38" s="33">
        <v>10.75</v>
      </c>
      <c r="D38" s="33">
        <v>1427</v>
      </c>
      <c r="E38"/>
      <c r="U38" s="27">
        <f t="shared" si="3"/>
        <v>10609</v>
      </c>
      <c r="V38" s="42" t="str">
        <f t="shared" si="4"/>
        <v>10,75</v>
      </c>
      <c r="W38" s="42" t="str">
        <f t="shared" si="2"/>
        <v>1.427</v>
      </c>
      <c r="X38" s="106" t="s">
        <v>2863</v>
      </c>
    </row>
    <row r="39" spans="1:24" ht="14.4" x14ac:dyDescent="0.55000000000000004">
      <c r="A39" s="73">
        <v>10610</v>
      </c>
      <c r="B39" s="28" t="s">
        <v>2989</v>
      </c>
      <c r="C39" s="33">
        <v>11.33</v>
      </c>
      <c r="D39" s="33">
        <v>1504</v>
      </c>
      <c r="E39"/>
      <c r="U39" s="27">
        <f t="shared" si="3"/>
        <v>10610</v>
      </c>
      <c r="V39" s="42" t="str">
        <f t="shared" si="4"/>
        <v>11,33</v>
      </c>
      <c r="W39" s="42" t="str">
        <f t="shared" si="2"/>
        <v>1.504</v>
      </c>
      <c r="X39" s="106" t="s">
        <v>2863</v>
      </c>
    </row>
    <row r="40" spans="1:24" ht="14.4" x14ac:dyDescent="0.55000000000000004">
      <c r="A40" s="73">
        <v>10611</v>
      </c>
      <c r="B40" s="28" t="s">
        <v>2990</v>
      </c>
      <c r="C40" s="33">
        <v>15.06</v>
      </c>
      <c r="D40" s="33">
        <v>1999</v>
      </c>
      <c r="E40"/>
      <c r="U40" s="27">
        <f t="shared" si="3"/>
        <v>10611</v>
      </c>
      <c r="V40" s="42" t="str">
        <f t="shared" si="4"/>
        <v>15,06</v>
      </c>
      <c r="W40" s="42" t="str">
        <f t="shared" si="2"/>
        <v>1.999</v>
      </c>
      <c r="X40" s="106" t="s">
        <v>2863</v>
      </c>
    </row>
    <row r="41" spans="1:24" ht="14.4" x14ac:dyDescent="0.55000000000000004">
      <c r="A41" s="73">
        <v>10612</v>
      </c>
      <c r="B41" s="28" t="s">
        <v>2991</v>
      </c>
      <c r="C41" s="33">
        <v>17.5</v>
      </c>
      <c r="D41" s="33">
        <v>2322</v>
      </c>
      <c r="E41"/>
      <c r="U41" s="27">
        <f t="shared" si="3"/>
        <v>10612</v>
      </c>
      <c r="V41" s="42" t="str">
        <f t="shared" si="4"/>
        <v>17,50</v>
      </c>
      <c r="W41" s="42" t="str">
        <f t="shared" si="2"/>
        <v>2.322</v>
      </c>
      <c r="X41" s="106" t="s">
        <v>2863</v>
      </c>
    </row>
    <row r="42" spans="1:24" ht="14.4" x14ac:dyDescent="0.55000000000000004">
      <c r="A42" s="73">
        <v>10613</v>
      </c>
      <c r="B42" s="28" t="s">
        <v>2992</v>
      </c>
      <c r="C42" s="33">
        <v>17.37</v>
      </c>
      <c r="D42" s="33">
        <v>2306</v>
      </c>
      <c r="E42"/>
      <c r="U42" s="27">
        <f t="shared" si="3"/>
        <v>10613</v>
      </c>
      <c r="V42" s="42" t="str">
        <f t="shared" si="4"/>
        <v>17,37</v>
      </c>
      <c r="W42" s="42" t="str">
        <f t="shared" si="2"/>
        <v>2.306</v>
      </c>
      <c r="X42" s="106" t="s">
        <v>2863</v>
      </c>
    </row>
    <row r="43" spans="1:24" ht="14.4" x14ac:dyDescent="0.55000000000000004">
      <c r="A43" s="73">
        <v>10614</v>
      </c>
      <c r="B43" s="28" t="s">
        <v>2993</v>
      </c>
      <c r="C43" s="33">
        <v>18.13</v>
      </c>
      <c r="D43" s="33">
        <v>2406</v>
      </c>
      <c r="E43"/>
      <c r="U43" s="27">
        <f t="shared" si="3"/>
        <v>10614</v>
      </c>
      <c r="V43" s="42" t="str">
        <f t="shared" si="4"/>
        <v>18,13</v>
      </c>
      <c r="W43" s="42" t="str">
        <f t="shared" si="2"/>
        <v>2.406</v>
      </c>
      <c r="X43" s="106" t="s">
        <v>2863</v>
      </c>
    </row>
    <row r="44" spans="1:24" ht="14.4" x14ac:dyDescent="0.55000000000000004">
      <c r="A44" s="73">
        <v>10615</v>
      </c>
      <c r="B44" s="28" t="s">
        <v>2994</v>
      </c>
      <c r="C44" s="33">
        <v>20.54</v>
      </c>
      <c r="D44" s="33">
        <v>2726</v>
      </c>
      <c r="E44"/>
      <c r="U44" s="27">
        <f t="shared" si="3"/>
        <v>10615</v>
      </c>
      <c r="V44" s="42" t="str">
        <f t="shared" si="4"/>
        <v>20,54</v>
      </c>
      <c r="W44" s="42" t="str">
        <f t="shared" si="2"/>
        <v>2.726</v>
      </c>
      <c r="X44" s="106" t="s">
        <v>2863</v>
      </c>
    </row>
    <row r="45" spans="1:24" ht="14.4" x14ac:dyDescent="0.55000000000000004">
      <c r="A45" s="73">
        <v>10616</v>
      </c>
      <c r="B45" s="28" t="s">
        <v>2995</v>
      </c>
      <c r="C45" s="33">
        <v>30.92</v>
      </c>
      <c r="D45" s="33">
        <v>4104</v>
      </c>
      <c r="E45"/>
      <c r="U45" s="27">
        <f t="shared" si="3"/>
        <v>10616</v>
      </c>
      <c r="V45" s="42" t="str">
        <f t="shared" si="4"/>
        <v>30,92</v>
      </c>
      <c r="W45" s="42" t="str">
        <f t="shared" si="2"/>
        <v>4.104</v>
      </c>
      <c r="X45" s="106" t="s">
        <v>2863</v>
      </c>
    </row>
    <row r="46" spans="1:24" ht="14.4" x14ac:dyDescent="0.55000000000000004">
      <c r="A46" s="73">
        <v>10617</v>
      </c>
      <c r="B46" s="28" t="s">
        <v>2996</v>
      </c>
      <c r="C46" s="33">
        <v>33.049999999999997</v>
      </c>
      <c r="D46" s="33">
        <v>4386</v>
      </c>
      <c r="E46"/>
      <c r="U46" s="27">
        <f t="shared" si="3"/>
        <v>10617</v>
      </c>
      <c r="V46" s="42" t="str">
        <f t="shared" si="4"/>
        <v>33,05</v>
      </c>
      <c r="W46" s="42" t="str">
        <f t="shared" si="2"/>
        <v>4.386</v>
      </c>
      <c r="X46" s="106" t="s">
        <v>2863</v>
      </c>
    </row>
    <row r="47" spans="1:24" ht="14.4" x14ac:dyDescent="0.55000000000000004">
      <c r="A47" s="73">
        <v>10618</v>
      </c>
      <c r="B47" s="28" t="s">
        <v>2997</v>
      </c>
      <c r="C47" s="33">
        <v>41.7</v>
      </c>
      <c r="D47" s="33">
        <v>5535</v>
      </c>
      <c r="E47"/>
      <c r="U47" s="27">
        <f t="shared" si="3"/>
        <v>10618</v>
      </c>
      <c r="V47" s="42" t="str">
        <f t="shared" si="4"/>
        <v>41,70</v>
      </c>
      <c r="W47" s="42" t="str">
        <f t="shared" si="2"/>
        <v>5.535</v>
      </c>
      <c r="X47" s="106" t="s">
        <v>2863</v>
      </c>
    </row>
    <row r="48" spans="1:24" ht="14.4" x14ac:dyDescent="0.55000000000000004">
      <c r="A48" s="73">
        <v>10619</v>
      </c>
      <c r="B48" s="28" t="s">
        <v>2998</v>
      </c>
      <c r="C48" s="33">
        <v>72.680000000000007</v>
      </c>
      <c r="D48" s="33">
        <v>9646</v>
      </c>
      <c r="E48"/>
      <c r="U48" s="27">
        <f t="shared" si="3"/>
        <v>10619</v>
      </c>
      <c r="V48" s="42" t="str">
        <f t="shared" si="4"/>
        <v>72,68</v>
      </c>
      <c r="W48" s="42" t="str">
        <f t="shared" si="2"/>
        <v>9.646</v>
      </c>
      <c r="X48" s="106" t="s">
        <v>2863</v>
      </c>
    </row>
    <row r="49" spans="1:24" ht="14.4" x14ac:dyDescent="0.55000000000000004">
      <c r="A49" s="73">
        <v>10620</v>
      </c>
      <c r="B49" s="28" t="s">
        <v>2999</v>
      </c>
      <c r="C49" s="33">
        <v>29.57</v>
      </c>
      <c r="D49" s="33">
        <v>3925</v>
      </c>
      <c r="E49"/>
      <c r="U49" s="27">
        <f t="shared" si="3"/>
        <v>10620</v>
      </c>
      <c r="V49" s="42" t="str">
        <f t="shared" si="4"/>
        <v>29,57</v>
      </c>
      <c r="W49" s="42" t="str">
        <f t="shared" si="2"/>
        <v>3.925</v>
      </c>
      <c r="X49" s="106" t="s">
        <v>2863</v>
      </c>
    </row>
    <row r="50" spans="1:24" ht="14.4" x14ac:dyDescent="0.55000000000000004">
      <c r="A50" s="73">
        <v>10621</v>
      </c>
      <c r="B50" s="28" t="s">
        <v>3000</v>
      </c>
      <c r="C50" s="33">
        <v>42.7</v>
      </c>
      <c r="D50" s="33">
        <v>5667</v>
      </c>
      <c r="E50"/>
      <c r="U50" s="27">
        <f t="shared" si="3"/>
        <v>10621</v>
      </c>
      <c r="V50" s="42" t="str">
        <f t="shared" si="4"/>
        <v>42,70</v>
      </c>
      <c r="W50" s="42" t="str">
        <f t="shared" si="2"/>
        <v>5.667</v>
      </c>
      <c r="X50" s="106" t="s">
        <v>2863</v>
      </c>
    </row>
    <row r="51" spans="1:24" ht="14.4" x14ac:dyDescent="0.55000000000000004">
      <c r="A51" s="73">
        <v>10622</v>
      </c>
      <c r="B51" s="28" t="s">
        <v>3001</v>
      </c>
      <c r="C51" s="33">
        <v>74.19</v>
      </c>
      <c r="D51" s="33">
        <v>9847</v>
      </c>
      <c r="E51"/>
      <c r="U51" s="27">
        <f t="shared" si="3"/>
        <v>10622</v>
      </c>
      <c r="V51" s="42" t="str">
        <f t="shared" si="4"/>
        <v>74,19</v>
      </c>
      <c r="W51" s="42" t="str">
        <f t="shared" si="2"/>
        <v>9.847</v>
      </c>
      <c r="X51" s="106" t="s">
        <v>2863</v>
      </c>
    </row>
    <row r="52" spans="1:24" ht="14.4" x14ac:dyDescent="0.55000000000000004">
      <c r="A52" s="73">
        <v>10701</v>
      </c>
      <c r="B52" s="28" t="s">
        <v>3002</v>
      </c>
      <c r="C52" s="33">
        <v>8.66</v>
      </c>
      <c r="D52" s="33">
        <v>1150</v>
      </c>
      <c r="E52"/>
      <c r="U52" s="27">
        <f t="shared" si="3"/>
        <v>10701</v>
      </c>
      <c r="V52" s="42" t="str">
        <f t="shared" si="4"/>
        <v>8,66</v>
      </c>
      <c r="W52" s="42" t="str">
        <f t="shared" si="2"/>
        <v>1.150</v>
      </c>
      <c r="X52" s="106" t="s">
        <v>2863</v>
      </c>
    </row>
    <row r="53" spans="1:24" ht="14.4" x14ac:dyDescent="0.55000000000000004">
      <c r="A53" s="73">
        <v>10702</v>
      </c>
      <c r="B53" s="28" t="s">
        <v>3003</v>
      </c>
      <c r="C53" s="33">
        <v>13.47</v>
      </c>
      <c r="D53" s="33">
        <v>1788</v>
      </c>
      <c r="E53"/>
      <c r="U53" s="27">
        <f t="shared" si="3"/>
        <v>10702</v>
      </c>
      <c r="V53" s="42" t="str">
        <f t="shared" si="4"/>
        <v>13,47</v>
      </c>
      <c r="W53" s="42" t="str">
        <f t="shared" si="2"/>
        <v>1.788</v>
      </c>
      <c r="X53" s="106" t="s">
        <v>2863</v>
      </c>
    </row>
    <row r="54" spans="1:24" ht="14.4" x14ac:dyDescent="0.55000000000000004">
      <c r="A54" s="73">
        <v>10801</v>
      </c>
      <c r="B54" s="28" t="s">
        <v>3004</v>
      </c>
      <c r="C54" s="33">
        <v>2.95</v>
      </c>
      <c r="D54" s="33">
        <v>391</v>
      </c>
      <c r="E54"/>
      <c r="U54" s="27">
        <f t="shared" si="3"/>
        <v>10801</v>
      </c>
      <c r="V54" s="42" t="str">
        <f t="shared" si="4"/>
        <v>2,95</v>
      </c>
      <c r="W54" s="42" t="str">
        <f t="shared" si="2"/>
        <v>391</v>
      </c>
      <c r="X54" s="106" t="s">
        <v>2863</v>
      </c>
    </row>
    <row r="55" spans="1:24" ht="14.4" x14ac:dyDescent="0.55000000000000004">
      <c r="A55" s="73">
        <v>10901</v>
      </c>
      <c r="B55" s="28" t="s">
        <v>3005</v>
      </c>
      <c r="C55" s="33">
        <v>3.04</v>
      </c>
      <c r="D55" s="33">
        <v>404</v>
      </c>
      <c r="E55"/>
      <c r="U55" s="27">
        <f t="shared" si="3"/>
        <v>10901</v>
      </c>
      <c r="V55" s="42" t="str">
        <f t="shared" si="4"/>
        <v>3,04</v>
      </c>
      <c r="W55" s="42" t="str">
        <f t="shared" si="2"/>
        <v>404</v>
      </c>
      <c r="X55" s="106" t="s">
        <v>2863</v>
      </c>
    </row>
    <row r="56" spans="1:24" ht="14.4" x14ac:dyDescent="0.55000000000000004">
      <c r="A56" s="73">
        <v>10902</v>
      </c>
      <c r="B56" s="28" t="s">
        <v>3006</v>
      </c>
      <c r="C56" s="33">
        <v>4.2</v>
      </c>
      <c r="D56" s="33">
        <v>558</v>
      </c>
      <c r="E56"/>
      <c r="U56" s="27">
        <f t="shared" si="3"/>
        <v>10902</v>
      </c>
      <c r="V56" s="42" t="str">
        <f t="shared" si="4"/>
        <v>4,20</v>
      </c>
      <c r="W56" s="42" t="str">
        <f t="shared" si="2"/>
        <v>558</v>
      </c>
      <c r="X56" s="106" t="s">
        <v>2863</v>
      </c>
    </row>
    <row r="57" spans="1:24" ht="14.4" x14ac:dyDescent="0.55000000000000004">
      <c r="A57" s="73">
        <v>10903</v>
      </c>
      <c r="B57" s="28" t="s">
        <v>3007</v>
      </c>
      <c r="C57" s="33">
        <v>5.62</v>
      </c>
      <c r="D57" s="33">
        <v>746</v>
      </c>
      <c r="E57"/>
      <c r="U57" s="27">
        <f t="shared" si="3"/>
        <v>10903</v>
      </c>
      <c r="V57" s="42" t="str">
        <f t="shared" si="4"/>
        <v>5,62</v>
      </c>
      <c r="W57" s="42" t="str">
        <f t="shared" si="2"/>
        <v>746</v>
      </c>
      <c r="X57" s="106" t="s">
        <v>2863</v>
      </c>
    </row>
    <row r="58" spans="1:24" ht="14.4" x14ac:dyDescent="0.55000000000000004">
      <c r="A58" s="73">
        <v>10904</v>
      </c>
      <c r="B58" s="28" t="s">
        <v>3008</v>
      </c>
      <c r="C58" s="33">
        <v>7.03</v>
      </c>
      <c r="D58" s="33">
        <v>933</v>
      </c>
      <c r="E58"/>
      <c r="U58" s="27">
        <f t="shared" si="3"/>
        <v>10904</v>
      </c>
      <c r="V58" s="42" t="str">
        <f t="shared" si="4"/>
        <v>7,03</v>
      </c>
      <c r="W58" s="42" t="str">
        <f t="shared" si="2"/>
        <v>933</v>
      </c>
      <c r="X58" s="106" t="s">
        <v>2863</v>
      </c>
    </row>
    <row r="59" spans="1:24" ht="14.4" x14ac:dyDescent="0.55000000000000004">
      <c r="A59" s="73">
        <v>11001</v>
      </c>
      <c r="B59" s="28" t="s">
        <v>3009</v>
      </c>
      <c r="C59" s="33">
        <v>4.2300000000000004</v>
      </c>
      <c r="D59" s="33">
        <v>562</v>
      </c>
      <c r="E59"/>
      <c r="U59" s="27">
        <f t="shared" si="3"/>
        <v>11001</v>
      </c>
      <c r="V59" s="42" t="str">
        <f t="shared" si="4"/>
        <v>4,23</v>
      </c>
      <c r="W59" s="42" t="str">
        <f t="shared" si="2"/>
        <v>562</v>
      </c>
      <c r="X59" s="106" t="s">
        <v>2863</v>
      </c>
    </row>
    <row r="60" spans="1:24" ht="14.4" x14ac:dyDescent="0.55000000000000004">
      <c r="A60" s="73">
        <v>11002</v>
      </c>
      <c r="B60" s="28" t="s">
        <v>3010</v>
      </c>
      <c r="C60" s="33">
        <v>5.94</v>
      </c>
      <c r="D60" s="33">
        <v>788</v>
      </c>
      <c r="E60"/>
      <c r="U60" s="27">
        <f t="shared" si="3"/>
        <v>11002</v>
      </c>
      <c r="V60" s="42" t="str">
        <f t="shared" si="4"/>
        <v>5,94</v>
      </c>
      <c r="W60" s="42" t="str">
        <f t="shared" si="2"/>
        <v>788</v>
      </c>
      <c r="X60" s="106" t="s">
        <v>2863</v>
      </c>
    </row>
    <row r="61" spans="1:24" ht="14.4" x14ac:dyDescent="0.55000000000000004">
      <c r="A61" s="73">
        <v>11003</v>
      </c>
      <c r="B61" s="28" t="s">
        <v>3011</v>
      </c>
      <c r="C61" s="33">
        <v>8.44</v>
      </c>
      <c r="D61" s="33">
        <v>1120</v>
      </c>
      <c r="E61"/>
      <c r="U61" s="27">
        <f t="shared" si="3"/>
        <v>11003</v>
      </c>
      <c r="V61" s="42" t="str">
        <f t="shared" si="4"/>
        <v>8,44</v>
      </c>
      <c r="W61" s="42" t="str">
        <f t="shared" si="2"/>
        <v>1.120</v>
      </c>
      <c r="X61" s="106" t="s">
        <v>2863</v>
      </c>
    </row>
    <row r="62" spans="1:24" ht="14.4" x14ac:dyDescent="0.55000000000000004">
      <c r="A62" s="73">
        <v>11004</v>
      </c>
      <c r="B62" s="28" t="s">
        <v>3012</v>
      </c>
      <c r="C62" s="33">
        <v>10.39</v>
      </c>
      <c r="D62" s="33">
        <v>1379</v>
      </c>
      <c r="E62"/>
      <c r="U62" s="27">
        <f t="shared" si="3"/>
        <v>11004</v>
      </c>
      <c r="V62" s="42" t="str">
        <f t="shared" si="4"/>
        <v>10,39</v>
      </c>
      <c r="W62" s="42" t="str">
        <f t="shared" si="2"/>
        <v>1.379</v>
      </c>
      <c r="X62" s="106" t="s">
        <v>2863</v>
      </c>
    </row>
    <row r="63" spans="1:24" ht="14.4" x14ac:dyDescent="0.55000000000000004">
      <c r="A63" s="73">
        <v>11005</v>
      </c>
      <c r="B63" s="28" t="s">
        <v>3013</v>
      </c>
      <c r="C63" s="33">
        <v>15.11</v>
      </c>
      <c r="D63" s="33">
        <v>2006</v>
      </c>
      <c r="E63"/>
      <c r="U63" s="27">
        <f t="shared" si="3"/>
        <v>11005</v>
      </c>
      <c r="V63" s="42" t="str">
        <f t="shared" si="4"/>
        <v>15,11</v>
      </c>
      <c r="W63" s="42" t="str">
        <f t="shared" si="2"/>
        <v>2.006</v>
      </c>
      <c r="X63" s="106" t="s">
        <v>2863</v>
      </c>
    </row>
    <row r="64" spans="1:24" ht="14.4" x14ac:dyDescent="0.55000000000000004">
      <c r="A64" s="73">
        <v>11006</v>
      </c>
      <c r="B64" s="28" t="s">
        <v>3014</v>
      </c>
      <c r="C64" s="33">
        <v>5.55</v>
      </c>
      <c r="D64" s="33">
        <v>737</v>
      </c>
      <c r="E64"/>
      <c r="U64" s="27">
        <f t="shared" si="3"/>
        <v>11006</v>
      </c>
      <c r="V64" s="42" t="str">
        <f t="shared" si="4"/>
        <v>5,55</v>
      </c>
      <c r="W64" s="42" t="str">
        <f t="shared" si="2"/>
        <v>737</v>
      </c>
      <c r="X64" s="106" t="s">
        <v>2863</v>
      </c>
    </row>
    <row r="65" spans="1:24" ht="14.4" x14ac:dyDescent="0.55000000000000004">
      <c r="A65" s="73">
        <v>11007</v>
      </c>
      <c r="B65" s="28" t="s">
        <v>3015</v>
      </c>
      <c r="C65" s="33">
        <v>7.52</v>
      </c>
      <c r="D65" s="33">
        <v>998</v>
      </c>
      <c r="E65"/>
      <c r="U65" s="27">
        <f t="shared" si="3"/>
        <v>11007</v>
      </c>
      <c r="V65" s="42" t="str">
        <f t="shared" si="4"/>
        <v>7,52</v>
      </c>
      <c r="W65" s="42" t="str">
        <f t="shared" si="2"/>
        <v>998</v>
      </c>
      <c r="X65" s="106" t="s">
        <v>2863</v>
      </c>
    </row>
    <row r="66" spans="1:24" ht="14.4" x14ac:dyDescent="0.55000000000000004">
      <c r="A66" s="73">
        <v>11008</v>
      </c>
      <c r="B66" s="28" t="s">
        <v>3016</v>
      </c>
      <c r="C66" s="33">
        <v>10.8</v>
      </c>
      <c r="D66" s="33">
        <v>1434</v>
      </c>
      <c r="E66"/>
      <c r="U66" s="27">
        <f t="shared" si="3"/>
        <v>11008</v>
      </c>
      <c r="V66" s="42" t="str">
        <f t="shared" si="4"/>
        <v>10,80</v>
      </c>
      <c r="W66" s="42" t="str">
        <f t="shared" si="2"/>
        <v>1.434</v>
      </c>
      <c r="X66" s="106" t="s">
        <v>2863</v>
      </c>
    </row>
    <row r="67" spans="1:24" ht="14.4" x14ac:dyDescent="0.55000000000000004">
      <c r="A67" s="73">
        <v>11009</v>
      </c>
      <c r="B67" s="28" t="s">
        <v>3017</v>
      </c>
      <c r="C67" s="33">
        <v>12.56</v>
      </c>
      <c r="D67" s="33">
        <v>1667</v>
      </c>
      <c r="E67"/>
      <c r="U67" s="27">
        <f t="shared" si="3"/>
        <v>11009</v>
      </c>
      <c r="V67" s="42" t="str">
        <f t="shared" si="4"/>
        <v>12,56</v>
      </c>
      <c r="W67" s="42" t="str">
        <f t="shared" ref="W67:W130" si="5">TEXT(D67,"0.00")</f>
        <v>1.667</v>
      </c>
      <c r="X67" s="106" t="s">
        <v>2863</v>
      </c>
    </row>
    <row r="68" spans="1:24" ht="14.4" x14ac:dyDescent="0.55000000000000004">
      <c r="A68" s="73">
        <v>11010</v>
      </c>
      <c r="B68" s="28" t="s">
        <v>3018</v>
      </c>
      <c r="C68" s="33">
        <v>20.18</v>
      </c>
      <c r="D68" s="33">
        <v>2678</v>
      </c>
      <c r="E68"/>
      <c r="U68" s="27">
        <f t="shared" si="3"/>
        <v>11010</v>
      </c>
      <c r="V68" s="42" t="str">
        <f t="shared" si="4"/>
        <v>20,18</v>
      </c>
      <c r="W68" s="42" t="str">
        <f t="shared" si="5"/>
        <v>2.678</v>
      </c>
      <c r="X68" s="106" t="s">
        <v>2863</v>
      </c>
    </row>
    <row r="69" spans="1:24" ht="14.4" x14ac:dyDescent="0.55000000000000004">
      <c r="A69" s="73">
        <v>11011</v>
      </c>
      <c r="B69" s="28" t="s">
        <v>3019</v>
      </c>
      <c r="C69" s="33">
        <v>10.210000000000001</v>
      </c>
      <c r="D69" s="33">
        <v>1355</v>
      </c>
      <c r="E69"/>
      <c r="U69" s="27">
        <f t="shared" si="3"/>
        <v>11011</v>
      </c>
      <c r="V69" s="42" t="str">
        <f t="shared" si="4"/>
        <v>10,21</v>
      </c>
      <c r="W69" s="42" t="str">
        <f t="shared" si="5"/>
        <v>1.355</v>
      </c>
      <c r="X69" s="106" t="s">
        <v>2863</v>
      </c>
    </row>
    <row r="70" spans="1:24" ht="14.4" x14ac:dyDescent="0.55000000000000004">
      <c r="A70" s="73">
        <v>11012</v>
      </c>
      <c r="B70" s="28" t="s">
        <v>3020</v>
      </c>
      <c r="C70" s="33">
        <v>12.5</v>
      </c>
      <c r="D70" s="33">
        <v>1659</v>
      </c>
      <c r="E70"/>
      <c r="U70" s="27">
        <f t="shared" si="3"/>
        <v>11012</v>
      </c>
      <c r="V70" s="42" t="str">
        <f t="shared" si="4"/>
        <v>12,50</v>
      </c>
      <c r="W70" s="42" t="str">
        <f t="shared" si="5"/>
        <v>1.659</v>
      </c>
      <c r="X70" s="106" t="s">
        <v>2863</v>
      </c>
    </row>
    <row r="71" spans="1:24" ht="14.4" x14ac:dyDescent="0.55000000000000004">
      <c r="A71" s="73">
        <v>11013</v>
      </c>
      <c r="B71" s="28" t="s">
        <v>3021</v>
      </c>
      <c r="C71" s="33">
        <v>17.64</v>
      </c>
      <c r="D71" s="33">
        <v>2341</v>
      </c>
      <c r="E71"/>
      <c r="U71" s="27">
        <f t="shared" si="3"/>
        <v>11013</v>
      </c>
      <c r="V71" s="42" t="str">
        <f t="shared" si="4"/>
        <v>17,64</v>
      </c>
      <c r="W71" s="42" t="str">
        <f t="shared" si="5"/>
        <v>2.341</v>
      </c>
      <c r="X71" s="106" t="s">
        <v>2863</v>
      </c>
    </row>
    <row r="72" spans="1:24" ht="14.4" x14ac:dyDescent="0.55000000000000004">
      <c r="A72" s="73">
        <v>11014</v>
      </c>
      <c r="B72" s="28" t="s">
        <v>3022</v>
      </c>
      <c r="C72" s="33">
        <v>20.05</v>
      </c>
      <c r="D72" s="33">
        <v>2661</v>
      </c>
      <c r="E72"/>
      <c r="U72" s="27">
        <f t="shared" si="3"/>
        <v>11014</v>
      </c>
      <c r="V72" s="42" t="str">
        <f t="shared" si="4"/>
        <v>20,05</v>
      </c>
      <c r="W72" s="42" t="str">
        <f t="shared" si="5"/>
        <v>2.661</v>
      </c>
      <c r="X72" s="106" t="s">
        <v>2863</v>
      </c>
    </row>
    <row r="73" spans="1:24" ht="14.4" x14ac:dyDescent="0.55000000000000004">
      <c r="A73" s="73">
        <v>11015</v>
      </c>
      <c r="B73" s="28" t="s">
        <v>3023</v>
      </c>
      <c r="C73" s="33">
        <v>29.69</v>
      </c>
      <c r="D73" s="33">
        <v>3941</v>
      </c>
      <c r="E73"/>
      <c r="U73" s="27">
        <f t="shared" si="3"/>
        <v>11015</v>
      </c>
      <c r="V73" s="42" t="str">
        <f t="shared" si="4"/>
        <v>29,69</v>
      </c>
      <c r="W73" s="42" t="str">
        <f t="shared" si="5"/>
        <v>3.941</v>
      </c>
      <c r="X73" s="106" t="s">
        <v>2863</v>
      </c>
    </row>
    <row r="74" spans="1:24" ht="14.4" x14ac:dyDescent="0.55000000000000004">
      <c r="A74" s="73">
        <v>11016</v>
      </c>
      <c r="B74" s="28" t="s">
        <v>3024</v>
      </c>
      <c r="C74" s="33">
        <v>45.06</v>
      </c>
      <c r="D74" s="33">
        <v>5981</v>
      </c>
      <c r="E74"/>
      <c r="U74" s="27">
        <f t="shared" si="3"/>
        <v>11016</v>
      </c>
      <c r="V74" s="42" t="str">
        <f t="shared" si="4"/>
        <v>45,06</v>
      </c>
      <c r="W74" s="42" t="str">
        <f t="shared" si="5"/>
        <v>5.981</v>
      </c>
      <c r="X74" s="106" t="s">
        <v>2863</v>
      </c>
    </row>
    <row r="75" spans="1:24" ht="14.4" x14ac:dyDescent="0.55000000000000004">
      <c r="A75" s="73">
        <v>11017</v>
      </c>
      <c r="B75" s="28" t="s">
        <v>3025</v>
      </c>
      <c r="C75" s="33">
        <v>35.25</v>
      </c>
      <c r="D75" s="33">
        <v>4679</v>
      </c>
      <c r="E75"/>
      <c r="U75" s="27">
        <f t="shared" ref="U75:U138" si="6">A75</f>
        <v>11017</v>
      </c>
      <c r="V75" s="42" t="str">
        <f t="shared" ref="V75:V138" si="7">TEXT(C75,"0,00")</f>
        <v>35,25</v>
      </c>
      <c r="W75" s="42" t="str">
        <f t="shared" si="5"/>
        <v>4.679</v>
      </c>
      <c r="X75" s="106" t="s">
        <v>2863</v>
      </c>
    </row>
    <row r="76" spans="1:24" ht="14.4" x14ac:dyDescent="0.55000000000000004">
      <c r="A76" s="73">
        <v>11018</v>
      </c>
      <c r="B76" s="28" t="s">
        <v>3026</v>
      </c>
      <c r="C76" s="33">
        <v>50.96</v>
      </c>
      <c r="D76" s="33">
        <v>6764</v>
      </c>
      <c r="E76"/>
      <c r="U76" s="27">
        <f t="shared" si="6"/>
        <v>11018</v>
      </c>
      <c r="V76" s="42" t="str">
        <f t="shared" si="7"/>
        <v>50,96</v>
      </c>
      <c r="W76" s="42" t="str">
        <f t="shared" si="5"/>
        <v>6.764</v>
      </c>
      <c r="X76" s="106" t="s">
        <v>2863</v>
      </c>
    </row>
    <row r="77" spans="1:24" ht="14.4" x14ac:dyDescent="0.55000000000000004">
      <c r="A77" s="73">
        <v>21101</v>
      </c>
      <c r="B77" s="28" t="s">
        <v>2276</v>
      </c>
      <c r="C77" s="33">
        <v>7.26</v>
      </c>
      <c r="D77" s="33">
        <v>964</v>
      </c>
      <c r="E77"/>
      <c r="U77" s="27">
        <f t="shared" si="6"/>
        <v>21101</v>
      </c>
      <c r="V77" s="42" t="str">
        <f t="shared" si="7"/>
        <v>7,26</v>
      </c>
      <c r="W77" s="42" t="str">
        <f t="shared" si="5"/>
        <v>964</v>
      </c>
      <c r="X77" s="106" t="s">
        <v>2863</v>
      </c>
    </row>
    <row r="78" spans="1:24" ht="14.4" x14ac:dyDescent="0.55000000000000004">
      <c r="A78" s="73">
        <v>21102</v>
      </c>
      <c r="B78" s="28" t="s">
        <v>2277</v>
      </c>
      <c r="C78" s="33">
        <v>9.4</v>
      </c>
      <c r="D78" s="33">
        <v>1247</v>
      </c>
      <c r="E78"/>
      <c r="U78" s="27">
        <f t="shared" si="6"/>
        <v>21102</v>
      </c>
      <c r="V78" s="42" t="str">
        <f t="shared" si="7"/>
        <v>9,40</v>
      </c>
      <c r="W78" s="42" t="str">
        <f t="shared" si="5"/>
        <v>1.247</v>
      </c>
      <c r="X78" s="106" t="s">
        <v>2863</v>
      </c>
    </row>
    <row r="79" spans="1:24" ht="14.4" x14ac:dyDescent="0.55000000000000004">
      <c r="A79" s="73">
        <v>21103</v>
      </c>
      <c r="B79" s="28" t="s">
        <v>2278</v>
      </c>
      <c r="C79" s="33">
        <v>11.02</v>
      </c>
      <c r="D79" s="33">
        <v>1463</v>
      </c>
      <c r="E79"/>
      <c r="U79" s="27">
        <f t="shared" si="6"/>
        <v>21103</v>
      </c>
      <c r="V79" s="42" t="str">
        <f t="shared" si="7"/>
        <v>11,02</v>
      </c>
      <c r="W79" s="42" t="str">
        <f t="shared" si="5"/>
        <v>1.463</v>
      </c>
      <c r="X79" s="106" t="s">
        <v>2863</v>
      </c>
    </row>
    <row r="80" spans="1:24" ht="14.4" x14ac:dyDescent="0.55000000000000004">
      <c r="A80" s="73">
        <v>21104</v>
      </c>
      <c r="B80" s="28" t="s">
        <v>2279</v>
      </c>
      <c r="C80" s="33">
        <v>14.91</v>
      </c>
      <c r="D80" s="33">
        <v>1979</v>
      </c>
      <c r="E80"/>
      <c r="U80" s="27">
        <f t="shared" si="6"/>
        <v>21104</v>
      </c>
      <c r="V80" s="42" t="str">
        <f t="shared" si="7"/>
        <v>14,91</v>
      </c>
      <c r="W80" s="42" t="str">
        <f t="shared" si="5"/>
        <v>1.979</v>
      </c>
      <c r="X80" s="106" t="s">
        <v>2863</v>
      </c>
    </row>
    <row r="81" spans="1:24" ht="14.4" x14ac:dyDescent="0.55000000000000004">
      <c r="A81" s="73">
        <v>21105</v>
      </c>
      <c r="B81" s="28" t="s">
        <v>2280</v>
      </c>
      <c r="C81" s="33">
        <v>18.59</v>
      </c>
      <c r="D81" s="33">
        <v>2467</v>
      </c>
      <c r="E81"/>
      <c r="U81" s="27">
        <f t="shared" si="6"/>
        <v>21105</v>
      </c>
      <c r="V81" s="42" t="str">
        <f t="shared" si="7"/>
        <v>18,59</v>
      </c>
      <c r="W81" s="42" t="str">
        <f t="shared" si="5"/>
        <v>2.467</v>
      </c>
      <c r="X81" s="106" t="s">
        <v>2863</v>
      </c>
    </row>
    <row r="82" spans="1:24" ht="14.4" x14ac:dyDescent="0.55000000000000004">
      <c r="A82" s="73">
        <v>21106</v>
      </c>
      <c r="B82" s="28" t="s">
        <v>2281</v>
      </c>
      <c r="C82" s="33">
        <v>14.72</v>
      </c>
      <c r="D82" s="33">
        <v>1954</v>
      </c>
      <c r="E82"/>
      <c r="U82" s="27">
        <f t="shared" si="6"/>
        <v>21106</v>
      </c>
      <c r="V82" s="42" t="str">
        <f t="shared" si="7"/>
        <v>14,72</v>
      </c>
      <c r="W82" s="42" t="str">
        <f t="shared" si="5"/>
        <v>1.954</v>
      </c>
      <c r="X82" s="106" t="s">
        <v>2863</v>
      </c>
    </row>
    <row r="83" spans="1:24" ht="14.4" x14ac:dyDescent="0.55000000000000004">
      <c r="A83" s="73">
        <v>21107</v>
      </c>
      <c r="B83" s="28" t="s">
        <v>2282</v>
      </c>
      <c r="C83" s="33">
        <v>16.399999999999999</v>
      </c>
      <c r="D83" s="33">
        <v>2177</v>
      </c>
      <c r="E83"/>
      <c r="U83" s="27">
        <f t="shared" si="6"/>
        <v>21107</v>
      </c>
      <c r="V83" s="42" t="str">
        <f t="shared" si="7"/>
        <v>16,40</v>
      </c>
      <c r="W83" s="42" t="str">
        <f t="shared" si="5"/>
        <v>2.177</v>
      </c>
      <c r="X83" s="106" t="s">
        <v>2863</v>
      </c>
    </row>
    <row r="84" spans="1:24" ht="14.4" x14ac:dyDescent="0.55000000000000004">
      <c r="A84" s="73">
        <v>21108</v>
      </c>
      <c r="B84" s="28" t="s">
        <v>2283</v>
      </c>
      <c r="C84" s="33">
        <v>22.6</v>
      </c>
      <c r="D84" s="33">
        <v>3000</v>
      </c>
      <c r="E84"/>
      <c r="U84" s="27">
        <f t="shared" si="6"/>
        <v>21108</v>
      </c>
      <c r="V84" s="42" t="str">
        <f t="shared" si="7"/>
        <v>22,60</v>
      </c>
      <c r="W84" s="42" t="str">
        <f t="shared" si="5"/>
        <v>3.000</v>
      </c>
      <c r="X84" s="106" t="s">
        <v>2863</v>
      </c>
    </row>
    <row r="85" spans="1:24" ht="14.4" x14ac:dyDescent="0.55000000000000004">
      <c r="A85" s="73">
        <v>21109</v>
      </c>
      <c r="B85" s="28" t="s">
        <v>2284</v>
      </c>
      <c r="C85" s="33">
        <v>27.25</v>
      </c>
      <c r="D85" s="33">
        <v>3617</v>
      </c>
      <c r="E85"/>
      <c r="U85" s="27">
        <f t="shared" si="6"/>
        <v>21109</v>
      </c>
      <c r="V85" s="42" t="str">
        <f t="shared" si="7"/>
        <v>27,25</v>
      </c>
      <c r="W85" s="42" t="str">
        <f t="shared" si="5"/>
        <v>3.617</v>
      </c>
      <c r="X85" s="106" t="s">
        <v>2863</v>
      </c>
    </row>
    <row r="86" spans="1:24" ht="14.4" x14ac:dyDescent="0.55000000000000004">
      <c r="A86" s="73">
        <v>21201</v>
      </c>
      <c r="B86" s="28" t="s">
        <v>2285</v>
      </c>
      <c r="C86" s="33">
        <v>10.81</v>
      </c>
      <c r="D86" s="33">
        <v>1435</v>
      </c>
      <c r="E86"/>
      <c r="U86" s="27">
        <f t="shared" si="6"/>
        <v>21201</v>
      </c>
      <c r="V86" s="42" t="str">
        <f t="shared" si="7"/>
        <v>10,81</v>
      </c>
      <c r="W86" s="42" t="str">
        <f t="shared" si="5"/>
        <v>1.435</v>
      </c>
      <c r="X86" s="106" t="s">
        <v>2863</v>
      </c>
    </row>
    <row r="87" spans="1:24" ht="14.4" x14ac:dyDescent="0.55000000000000004">
      <c r="A87" s="73">
        <v>21202</v>
      </c>
      <c r="B87" s="28" t="s">
        <v>2286</v>
      </c>
      <c r="C87" s="33">
        <v>12.15</v>
      </c>
      <c r="D87" s="33">
        <v>1612</v>
      </c>
      <c r="E87"/>
      <c r="U87" s="27">
        <f t="shared" si="6"/>
        <v>21202</v>
      </c>
      <c r="V87" s="42" t="str">
        <f t="shared" si="7"/>
        <v>12,15</v>
      </c>
      <c r="W87" s="42" t="str">
        <f t="shared" si="5"/>
        <v>1.612</v>
      </c>
      <c r="X87" s="106" t="s">
        <v>2863</v>
      </c>
    </row>
    <row r="88" spans="1:24" ht="14.4" x14ac:dyDescent="0.55000000000000004">
      <c r="A88" s="73">
        <v>21203</v>
      </c>
      <c r="B88" s="28" t="s">
        <v>2287</v>
      </c>
      <c r="C88" s="33">
        <v>16.34</v>
      </c>
      <c r="D88" s="33">
        <v>2169</v>
      </c>
      <c r="E88"/>
      <c r="U88" s="27">
        <f t="shared" si="6"/>
        <v>21203</v>
      </c>
      <c r="V88" s="42" t="str">
        <f t="shared" si="7"/>
        <v>16,34</v>
      </c>
      <c r="W88" s="42" t="str">
        <f t="shared" si="5"/>
        <v>2.169</v>
      </c>
      <c r="X88" s="106" t="s">
        <v>2863</v>
      </c>
    </row>
    <row r="89" spans="1:24" ht="14.4" x14ac:dyDescent="0.55000000000000004">
      <c r="A89" s="73">
        <v>21204</v>
      </c>
      <c r="B89" s="28" t="s">
        <v>2288</v>
      </c>
      <c r="C89" s="33">
        <v>21.76</v>
      </c>
      <c r="D89" s="33">
        <v>2888</v>
      </c>
      <c r="E89"/>
      <c r="U89" s="27">
        <f t="shared" si="6"/>
        <v>21204</v>
      </c>
      <c r="V89" s="42" t="str">
        <f t="shared" si="7"/>
        <v>21,76</v>
      </c>
      <c r="W89" s="42" t="str">
        <f t="shared" si="5"/>
        <v>2.888</v>
      </c>
      <c r="X89" s="106" t="s">
        <v>2863</v>
      </c>
    </row>
    <row r="90" spans="1:24" ht="14.4" x14ac:dyDescent="0.55000000000000004">
      <c r="A90" s="73">
        <v>21205</v>
      </c>
      <c r="B90" s="28" t="s">
        <v>2289</v>
      </c>
      <c r="C90" s="33">
        <v>35.119999999999997</v>
      </c>
      <c r="D90" s="33">
        <v>4661</v>
      </c>
      <c r="E90"/>
      <c r="U90" s="27">
        <f t="shared" si="6"/>
        <v>21205</v>
      </c>
      <c r="V90" s="42" t="str">
        <f t="shared" si="7"/>
        <v>35,12</v>
      </c>
      <c r="W90" s="42" t="str">
        <f t="shared" si="5"/>
        <v>4.661</v>
      </c>
      <c r="X90" s="106" t="s">
        <v>2863</v>
      </c>
    </row>
    <row r="91" spans="1:24" ht="14.4" x14ac:dyDescent="0.55000000000000004">
      <c r="A91" s="73">
        <v>21206</v>
      </c>
      <c r="B91" s="28" t="s">
        <v>2290</v>
      </c>
      <c r="C91" s="33">
        <v>54.32</v>
      </c>
      <c r="D91" s="33">
        <v>7210</v>
      </c>
      <c r="E91"/>
      <c r="U91" s="27">
        <f t="shared" si="6"/>
        <v>21206</v>
      </c>
      <c r="V91" s="42" t="str">
        <f t="shared" si="7"/>
        <v>54,32</v>
      </c>
      <c r="W91" s="42" t="str">
        <f t="shared" si="5"/>
        <v>7.210</v>
      </c>
      <c r="X91" s="106" t="s">
        <v>2863</v>
      </c>
    </row>
    <row r="92" spans="1:24" ht="14.4" x14ac:dyDescent="0.55000000000000004">
      <c r="A92" s="73">
        <v>21207</v>
      </c>
      <c r="B92" s="28" t="s">
        <v>2291</v>
      </c>
      <c r="C92" s="33">
        <v>85.59</v>
      </c>
      <c r="D92" s="33">
        <v>11360</v>
      </c>
      <c r="E92"/>
      <c r="U92" s="27">
        <f t="shared" si="6"/>
        <v>21207</v>
      </c>
      <c r="V92" s="42" t="str">
        <f t="shared" si="7"/>
        <v>85,59</v>
      </c>
      <c r="W92" s="42" t="str">
        <f t="shared" si="5"/>
        <v>11.360</v>
      </c>
      <c r="X92" s="106" t="s">
        <v>2863</v>
      </c>
    </row>
    <row r="93" spans="1:24" ht="14.4" x14ac:dyDescent="0.55000000000000004">
      <c r="A93" s="73">
        <v>21208</v>
      </c>
      <c r="B93" s="28" t="s">
        <v>2292</v>
      </c>
      <c r="C93" s="33">
        <v>106.98</v>
      </c>
      <c r="D93" s="33">
        <v>14199</v>
      </c>
      <c r="E93"/>
      <c r="U93" s="27">
        <f t="shared" si="6"/>
        <v>21208</v>
      </c>
      <c r="V93" s="42" t="str">
        <f t="shared" si="7"/>
        <v>106,98</v>
      </c>
      <c r="W93" s="42" t="str">
        <f t="shared" si="5"/>
        <v>14.199</v>
      </c>
      <c r="X93" s="106" t="s">
        <v>2863</v>
      </c>
    </row>
    <row r="94" spans="1:24" ht="14.4" x14ac:dyDescent="0.55000000000000004">
      <c r="A94" s="73">
        <v>21209</v>
      </c>
      <c r="B94" s="28" t="s">
        <v>2293</v>
      </c>
      <c r="C94" s="33">
        <v>16.73</v>
      </c>
      <c r="D94" s="33">
        <v>2221</v>
      </c>
      <c r="E94"/>
      <c r="U94" s="27">
        <f t="shared" si="6"/>
        <v>21209</v>
      </c>
      <c r="V94" s="42" t="str">
        <f t="shared" si="7"/>
        <v>16,73</v>
      </c>
      <c r="W94" s="42" t="str">
        <f t="shared" si="5"/>
        <v>2.221</v>
      </c>
      <c r="X94" s="106" t="s">
        <v>2863</v>
      </c>
    </row>
    <row r="95" spans="1:24" ht="14.4" x14ac:dyDescent="0.55000000000000004">
      <c r="A95" s="73">
        <v>21210</v>
      </c>
      <c r="B95" s="28" t="s">
        <v>2294</v>
      </c>
      <c r="C95" s="33">
        <v>17.7</v>
      </c>
      <c r="D95" s="33">
        <v>2349</v>
      </c>
      <c r="E95"/>
      <c r="U95" s="27">
        <f t="shared" si="6"/>
        <v>21210</v>
      </c>
      <c r="V95" s="42" t="str">
        <f t="shared" si="7"/>
        <v>17,70</v>
      </c>
      <c r="W95" s="42" t="str">
        <f t="shared" si="5"/>
        <v>2.349</v>
      </c>
      <c r="X95" s="106" t="s">
        <v>2863</v>
      </c>
    </row>
    <row r="96" spans="1:24" ht="14.4" x14ac:dyDescent="0.55000000000000004">
      <c r="A96" s="73">
        <v>21211</v>
      </c>
      <c r="B96" s="28" t="s">
        <v>2295</v>
      </c>
      <c r="C96" s="33">
        <v>24.19</v>
      </c>
      <c r="D96" s="33">
        <v>3211</v>
      </c>
      <c r="E96"/>
      <c r="U96" s="27">
        <f t="shared" si="6"/>
        <v>21211</v>
      </c>
      <c r="V96" s="42" t="str">
        <f t="shared" si="7"/>
        <v>24,19</v>
      </c>
      <c r="W96" s="42" t="str">
        <f t="shared" si="5"/>
        <v>3.211</v>
      </c>
      <c r="X96" s="106" t="s">
        <v>2863</v>
      </c>
    </row>
    <row r="97" spans="1:24" ht="14.4" x14ac:dyDescent="0.55000000000000004">
      <c r="A97" s="73">
        <v>21212</v>
      </c>
      <c r="B97" s="28" t="s">
        <v>2296</v>
      </c>
      <c r="C97" s="33">
        <v>28.8</v>
      </c>
      <c r="D97" s="33">
        <v>3823</v>
      </c>
      <c r="E97"/>
      <c r="U97" s="27">
        <f t="shared" si="6"/>
        <v>21212</v>
      </c>
      <c r="V97" s="42" t="str">
        <f t="shared" si="7"/>
        <v>28,80</v>
      </c>
      <c r="W97" s="42" t="str">
        <f t="shared" si="5"/>
        <v>3.823</v>
      </c>
      <c r="X97" s="106" t="s">
        <v>2863</v>
      </c>
    </row>
    <row r="98" spans="1:24" ht="14.4" x14ac:dyDescent="0.55000000000000004">
      <c r="A98" s="73">
        <v>21213</v>
      </c>
      <c r="B98" s="28" t="s">
        <v>2297</v>
      </c>
      <c r="C98" s="33">
        <v>52.33</v>
      </c>
      <c r="D98" s="33">
        <v>6946</v>
      </c>
      <c r="E98"/>
      <c r="U98" s="27">
        <f t="shared" si="6"/>
        <v>21213</v>
      </c>
      <c r="V98" s="42" t="str">
        <f t="shared" si="7"/>
        <v>52,33</v>
      </c>
      <c r="W98" s="42" t="str">
        <f t="shared" si="5"/>
        <v>6.946</v>
      </c>
      <c r="X98" s="106" t="s">
        <v>2863</v>
      </c>
    </row>
    <row r="99" spans="1:24" ht="14.4" x14ac:dyDescent="0.55000000000000004">
      <c r="A99" s="73">
        <v>21214</v>
      </c>
      <c r="B99" s="28" t="s">
        <v>2298</v>
      </c>
      <c r="C99" s="33">
        <v>80.63</v>
      </c>
      <c r="D99" s="33">
        <v>10702</v>
      </c>
      <c r="E99"/>
      <c r="U99" s="27">
        <f t="shared" si="6"/>
        <v>21214</v>
      </c>
      <c r="V99" s="42" t="str">
        <f t="shared" si="7"/>
        <v>80,63</v>
      </c>
      <c r="W99" s="42" t="str">
        <f t="shared" si="5"/>
        <v>10.702</v>
      </c>
      <c r="X99" s="106" t="s">
        <v>2863</v>
      </c>
    </row>
    <row r="100" spans="1:24" ht="14.4" x14ac:dyDescent="0.55000000000000004">
      <c r="A100" s="73">
        <v>21215</v>
      </c>
      <c r="B100" s="28" t="s">
        <v>2299</v>
      </c>
      <c r="C100" s="33">
        <v>135.72999999999999</v>
      </c>
      <c r="D100" s="33">
        <v>18014</v>
      </c>
      <c r="E100"/>
      <c r="U100" s="27">
        <f t="shared" si="6"/>
        <v>21215</v>
      </c>
      <c r="V100" s="42" t="str">
        <f t="shared" si="7"/>
        <v>135,73</v>
      </c>
      <c r="W100" s="42" t="str">
        <f t="shared" si="5"/>
        <v>18.014</v>
      </c>
      <c r="X100" s="106" t="s">
        <v>2863</v>
      </c>
    </row>
    <row r="101" spans="1:24" ht="14.4" x14ac:dyDescent="0.55000000000000004">
      <c r="A101" s="73">
        <v>21216</v>
      </c>
      <c r="B101" s="28" t="s">
        <v>2300</v>
      </c>
      <c r="C101" s="33">
        <v>160.41999999999999</v>
      </c>
      <c r="D101" s="33">
        <v>21291</v>
      </c>
      <c r="E101"/>
      <c r="U101" s="27">
        <f t="shared" si="6"/>
        <v>21216</v>
      </c>
      <c r="V101" s="42" t="str">
        <f t="shared" si="7"/>
        <v>160,42</v>
      </c>
      <c r="W101" s="42" t="str">
        <f t="shared" si="5"/>
        <v>21.291</v>
      </c>
      <c r="X101" s="106" t="s">
        <v>2863</v>
      </c>
    </row>
    <row r="102" spans="1:24" ht="14.4" x14ac:dyDescent="0.55000000000000004">
      <c r="A102" s="73">
        <v>21217</v>
      </c>
      <c r="B102" s="28" t="s">
        <v>2301</v>
      </c>
      <c r="C102" s="33">
        <v>28.5</v>
      </c>
      <c r="D102" s="33">
        <v>3782</v>
      </c>
      <c r="E102"/>
      <c r="U102" s="27">
        <f t="shared" si="6"/>
        <v>21217</v>
      </c>
      <c r="V102" s="42" t="str">
        <f t="shared" si="7"/>
        <v>28,50</v>
      </c>
      <c r="W102" s="42" t="str">
        <f t="shared" si="5"/>
        <v>3.782</v>
      </c>
      <c r="X102" s="106" t="s">
        <v>2863</v>
      </c>
    </row>
    <row r="103" spans="1:24" ht="14.4" x14ac:dyDescent="0.55000000000000004">
      <c r="A103" s="73">
        <v>21218</v>
      </c>
      <c r="B103" s="28" t="s">
        <v>2302</v>
      </c>
      <c r="C103" s="33">
        <v>42.25</v>
      </c>
      <c r="D103" s="33">
        <v>5607</v>
      </c>
      <c r="E103"/>
      <c r="U103" s="27">
        <f t="shared" si="6"/>
        <v>21218</v>
      </c>
      <c r="V103" s="42" t="str">
        <f t="shared" si="7"/>
        <v>42,25</v>
      </c>
      <c r="W103" s="42" t="str">
        <f t="shared" si="5"/>
        <v>5.607</v>
      </c>
      <c r="X103" s="106" t="s">
        <v>2863</v>
      </c>
    </row>
    <row r="104" spans="1:24" ht="14.4" x14ac:dyDescent="0.55000000000000004">
      <c r="A104" s="73">
        <v>21219</v>
      </c>
      <c r="B104" s="28" t="s">
        <v>2303</v>
      </c>
      <c r="C104" s="33">
        <v>73.98</v>
      </c>
      <c r="D104" s="33">
        <v>9819</v>
      </c>
      <c r="E104"/>
      <c r="U104" s="27">
        <f t="shared" si="6"/>
        <v>21219</v>
      </c>
      <c r="V104" s="42" t="str">
        <f t="shared" si="7"/>
        <v>73,98</v>
      </c>
      <c r="W104" s="42" t="str">
        <f t="shared" si="5"/>
        <v>9.819</v>
      </c>
      <c r="X104" s="106" t="s">
        <v>2863</v>
      </c>
    </row>
    <row r="105" spans="1:24" ht="14.4" x14ac:dyDescent="0.55000000000000004">
      <c r="A105" s="73">
        <v>21220</v>
      </c>
      <c r="B105" s="28" t="s">
        <v>2304</v>
      </c>
      <c r="C105" s="33">
        <v>35.229999999999997</v>
      </c>
      <c r="D105" s="33">
        <v>4676</v>
      </c>
      <c r="E105"/>
      <c r="U105" s="27">
        <f t="shared" si="6"/>
        <v>21220</v>
      </c>
      <c r="V105" s="42" t="str">
        <f t="shared" si="7"/>
        <v>35,23</v>
      </c>
      <c r="W105" s="42" t="str">
        <f t="shared" si="5"/>
        <v>4.676</v>
      </c>
      <c r="X105" s="106" t="s">
        <v>2863</v>
      </c>
    </row>
    <row r="106" spans="1:24" ht="14.4" x14ac:dyDescent="0.55000000000000004">
      <c r="A106" s="73">
        <v>21221</v>
      </c>
      <c r="B106" s="28" t="s">
        <v>2305</v>
      </c>
      <c r="C106" s="33">
        <v>48.52</v>
      </c>
      <c r="D106" s="33">
        <v>6440</v>
      </c>
      <c r="E106"/>
      <c r="U106" s="27">
        <f t="shared" si="6"/>
        <v>21221</v>
      </c>
      <c r="V106" s="42" t="str">
        <f t="shared" si="7"/>
        <v>48,52</v>
      </c>
      <c r="W106" s="42" t="str">
        <f t="shared" si="5"/>
        <v>6.440</v>
      </c>
      <c r="X106" s="106" t="s">
        <v>2863</v>
      </c>
    </row>
    <row r="107" spans="1:24" ht="14.4" x14ac:dyDescent="0.55000000000000004">
      <c r="A107" s="73">
        <v>21222</v>
      </c>
      <c r="B107" s="28" t="s">
        <v>2306</v>
      </c>
      <c r="C107" s="33">
        <v>85.99</v>
      </c>
      <c r="D107" s="33">
        <v>11413</v>
      </c>
      <c r="E107"/>
      <c r="U107" s="27">
        <f t="shared" si="6"/>
        <v>21222</v>
      </c>
      <c r="V107" s="42" t="str">
        <f t="shared" si="7"/>
        <v>85,99</v>
      </c>
      <c r="W107" s="42" t="str">
        <f t="shared" si="5"/>
        <v>11.413</v>
      </c>
      <c r="X107" s="106" t="s">
        <v>2863</v>
      </c>
    </row>
    <row r="108" spans="1:24" ht="14.4" x14ac:dyDescent="0.55000000000000004">
      <c r="A108" s="73">
        <v>21223</v>
      </c>
      <c r="B108" s="28" t="s">
        <v>2307</v>
      </c>
      <c r="C108" s="33">
        <v>121.55</v>
      </c>
      <c r="D108" s="33">
        <v>16132</v>
      </c>
      <c r="E108"/>
      <c r="U108" s="27">
        <f t="shared" si="6"/>
        <v>21223</v>
      </c>
      <c r="V108" s="42" t="str">
        <f t="shared" si="7"/>
        <v>121,55</v>
      </c>
      <c r="W108" s="42" t="str">
        <f t="shared" si="5"/>
        <v>16.132</v>
      </c>
      <c r="X108" s="106" t="s">
        <v>2863</v>
      </c>
    </row>
    <row r="109" spans="1:24" ht="14.4" x14ac:dyDescent="0.55000000000000004">
      <c r="A109" s="73">
        <v>21224</v>
      </c>
      <c r="B109" s="28" t="s">
        <v>2308</v>
      </c>
      <c r="C109" s="33">
        <v>198.72</v>
      </c>
      <c r="D109" s="33">
        <v>26375</v>
      </c>
      <c r="E109"/>
      <c r="U109" s="27">
        <f t="shared" si="6"/>
        <v>21224</v>
      </c>
      <c r="V109" s="42" t="str">
        <f t="shared" si="7"/>
        <v>198,72</v>
      </c>
      <c r="W109" s="42" t="str">
        <f t="shared" si="5"/>
        <v>26.375</v>
      </c>
      <c r="X109" s="106" t="s">
        <v>2863</v>
      </c>
    </row>
    <row r="110" spans="1:24" ht="14.4" x14ac:dyDescent="0.55000000000000004">
      <c r="A110" s="73">
        <v>21225</v>
      </c>
      <c r="B110" s="28" t="s">
        <v>2309</v>
      </c>
      <c r="C110" s="33">
        <v>264.22000000000003</v>
      </c>
      <c r="D110" s="33">
        <v>35068</v>
      </c>
      <c r="E110"/>
      <c r="U110" s="27">
        <f t="shared" si="6"/>
        <v>21225</v>
      </c>
      <c r="V110" s="42" t="str">
        <f t="shared" si="7"/>
        <v>264,22</v>
      </c>
      <c r="W110" s="42" t="str">
        <f t="shared" si="5"/>
        <v>35.068</v>
      </c>
      <c r="X110" s="106" t="s">
        <v>2863</v>
      </c>
    </row>
    <row r="111" spans="1:24" ht="14.4" x14ac:dyDescent="0.55000000000000004">
      <c r="A111" s="73">
        <v>21226</v>
      </c>
      <c r="B111" s="28" t="s">
        <v>2310</v>
      </c>
      <c r="C111" s="33">
        <v>381.25</v>
      </c>
      <c r="D111" s="33">
        <v>50600</v>
      </c>
      <c r="E111"/>
      <c r="U111" s="27">
        <f t="shared" si="6"/>
        <v>21226</v>
      </c>
      <c r="V111" s="42" t="str">
        <f t="shared" si="7"/>
        <v>381,25</v>
      </c>
      <c r="W111" s="42" t="str">
        <f t="shared" si="5"/>
        <v>50.600</v>
      </c>
      <c r="X111" s="106" t="s">
        <v>2863</v>
      </c>
    </row>
    <row r="112" spans="1:24" ht="14.4" x14ac:dyDescent="0.55000000000000004">
      <c r="A112" s="73">
        <v>21227</v>
      </c>
      <c r="B112" s="28" t="s">
        <v>2311</v>
      </c>
      <c r="C112" s="33">
        <v>533.15</v>
      </c>
      <c r="D112" s="33">
        <v>70761</v>
      </c>
      <c r="E112"/>
      <c r="U112" s="27">
        <f t="shared" si="6"/>
        <v>21227</v>
      </c>
      <c r="V112" s="42" t="str">
        <f t="shared" si="7"/>
        <v>533,15</v>
      </c>
      <c r="W112" s="42" t="str">
        <f t="shared" si="5"/>
        <v>70.761</v>
      </c>
      <c r="X112" s="106" t="s">
        <v>2863</v>
      </c>
    </row>
    <row r="113" spans="1:24" ht="14.4" x14ac:dyDescent="0.55000000000000004">
      <c r="A113" s="73">
        <v>21228</v>
      </c>
      <c r="B113" s="28" t="s">
        <v>2312</v>
      </c>
      <c r="C113" s="33">
        <v>682.21</v>
      </c>
      <c r="D113" s="33">
        <v>90545</v>
      </c>
      <c r="E113"/>
      <c r="U113" s="27">
        <f t="shared" si="6"/>
        <v>21228</v>
      </c>
      <c r="V113" s="42" t="str">
        <f t="shared" si="7"/>
        <v>682,21</v>
      </c>
      <c r="W113" s="42" t="str">
        <f t="shared" si="5"/>
        <v>90.545</v>
      </c>
      <c r="X113" s="106" t="s">
        <v>2863</v>
      </c>
    </row>
    <row r="114" spans="1:24" ht="14.4" x14ac:dyDescent="0.55000000000000004">
      <c r="A114" s="73">
        <v>21229</v>
      </c>
      <c r="B114" s="28" t="s">
        <v>2313</v>
      </c>
      <c r="C114" s="33">
        <v>42.29</v>
      </c>
      <c r="D114" s="33">
        <v>5613</v>
      </c>
      <c r="E114"/>
      <c r="U114" s="27">
        <f t="shared" si="6"/>
        <v>21229</v>
      </c>
      <c r="V114" s="42" t="str">
        <f t="shared" si="7"/>
        <v>42,29</v>
      </c>
      <c r="W114" s="42" t="str">
        <f t="shared" si="5"/>
        <v>5.613</v>
      </c>
      <c r="X114" s="106" t="s">
        <v>2863</v>
      </c>
    </row>
    <row r="115" spans="1:24" ht="14.4" x14ac:dyDescent="0.55000000000000004">
      <c r="A115" s="73">
        <v>21230</v>
      </c>
      <c r="B115" s="28" t="s">
        <v>2314</v>
      </c>
      <c r="C115" s="33">
        <v>57.82</v>
      </c>
      <c r="D115" s="33">
        <v>7674</v>
      </c>
      <c r="E115"/>
      <c r="U115" s="27">
        <f t="shared" si="6"/>
        <v>21230</v>
      </c>
      <c r="V115" s="42" t="str">
        <f t="shared" si="7"/>
        <v>57,82</v>
      </c>
      <c r="W115" s="42" t="str">
        <f t="shared" si="5"/>
        <v>7.674</v>
      </c>
      <c r="X115" s="106" t="s">
        <v>2863</v>
      </c>
    </row>
    <row r="116" spans="1:24" ht="14.4" x14ac:dyDescent="0.55000000000000004">
      <c r="A116" s="73">
        <v>21231</v>
      </c>
      <c r="B116" s="28" t="s">
        <v>2315</v>
      </c>
      <c r="C116" s="33">
        <v>108.03</v>
      </c>
      <c r="D116" s="33">
        <v>14338</v>
      </c>
      <c r="E116"/>
      <c r="U116" s="27">
        <f t="shared" si="6"/>
        <v>21231</v>
      </c>
      <c r="V116" s="42" t="str">
        <f t="shared" si="7"/>
        <v>108,03</v>
      </c>
      <c r="W116" s="42" t="str">
        <f t="shared" si="5"/>
        <v>14.338</v>
      </c>
      <c r="X116" s="106" t="s">
        <v>2863</v>
      </c>
    </row>
    <row r="117" spans="1:24" ht="14.4" x14ac:dyDescent="0.55000000000000004">
      <c r="A117" s="73">
        <v>21232</v>
      </c>
      <c r="B117" s="28" t="s">
        <v>2316</v>
      </c>
      <c r="C117" s="33">
        <v>156.63999999999999</v>
      </c>
      <c r="D117" s="33">
        <v>20790</v>
      </c>
      <c r="E117"/>
      <c r="U117" s="27">
        <f t="shared" si="6"/>
        <v>21232</v>
      </c>
      <c r="V117" s="42" t="str">
        <f t="shared" si="7"/>
        <v>156,64</v>
      </c>
      <c r="W117" s="42" t="str">
        <f t="shared" si="5"/>
        <v>20.790</v>
      </c>
      <c r="X117" s="106" t="s">
        <v>2863</v>
      </c>
    </row>
    <row r="118" spans="1:24" ht="14.4" x14ac:dyDescent="0.55000000000000004">
      <c r="A118" s="73">
        <v>21233</v>
      </c>
      <c r="B118" s="28" t="s">
        <v>2317</v>
      </c>
      <c r="C118" s="33">
        <v>260.94</v>
      </c>
      <c r="D118" s="33">
        <v>34633</v>
      </c>
      <c r="E118"/>
      <c r="U118" s="27">
        <f t="shared" si="6"/>
        <v>21233</v>
      </c>
      <c r="V118" s="42" t="str">
        <f t="shared" si="7"/>
        <v>260,94</v>
      </c>
      <c r="W118" s="42" t="str">
        <f t="shared" si="5"/>
        <v>34.633</v>
      </c>
      <c r="X118" s="106" t="s">
        <v>2863</v>
      </c>
    </row>
    <row r="119" spans="1:24" ht="14.4" x14ac:dyDescent="0.55000000000000004">
      <c r="A119" s="73">
        <v>21234</v>
      </c>
      <c r="B119" s="28" t="s">
        <v>2318</v>
      </c>
      <c r="C119" s="33">
        <v>350.11</v>
      </c>
      <c r="D119" s="33">
        <v>46468</v>
      </c>
      <c r="E119"/>
      <c r="U119" s="27">
        <f t="shared" si="6"/>
        <v>21234</v>
      </c>
      <c r="V119" s="42" t="str">
        <f t="shared" si="7"/>
        <v>350,11</v>
      </c>
      <c r="W119" s="42" t="str">
        <f t="shared" si="5"/>
        <v>46.468</v>
      </c>
      <c r="X119" s="106" t="s">
        <v>2863</v>
      </c>
    </row>
    <row r="120" spans="1:24" ht="14.4" x14ac:dyDescent="0.55000000000000004">
      <c r="A120" s="73">
        <v>21301</v>
      </c>
      <c r="B120" s="28" t="s">
        <v>2319</v>
      </c>
      <c r="C120" s="33">
        <v>34.58</v>
      </c>
      <c r="D120" s="33">
        <v>4589</v>
      </c>
      <c r="E120"/>
      <c r="U120" s="27">
        <f t="shared" si="6"/>
        <v>21301</v>
      </c>
      <c r="V120" s="42" t="str">
        <f t="shared" si="7"/>
        <v>34,58</v>
      </c>
      <c r="W120" s="42" t="str">
        <f t="shared" si="5"/>
        <v>4.589</v>
      </c>
      <c r="X120" s="106" t="s">
        <v>2863</v>
      </c>
    </row>
    <row r="121" spans="1:24" ht="14.4" x14ac:dyDescent="0.55000000000000004">
      <c r="A121" s="73">
        <v>21302</v>
      </c>
      <c r="B121" s="28" t="s">
        <v>2320</v>
      </c>
      <c r="C121" s="33">
        <v>46.56</v>
      </c>
      <c r="D121" s="33">
        <v>6179</v>
      </c>
      <c r="E121"/>
      <c r="U121" s="27">
        <f t="shared" si="6"/>
        <v>21302</v>
      </c>
      <c r="V121" s="42" t="str">
        <f t="shared" si="7"/>
        <v>46,56</v>
      </c>
      <c r="W121" s="42" t="str">
        <f t="shared" si="5"/>
        <v>6.179</v>
      </c>
      <c r="X121" s="106" t="s">
        <v>2863</v>
      </c>
    </row>
    <row r="122" spans="1:24" ht="14.4" x14ac:dyDescent="0.55000000000000004">
      <c r="A122" s="73">
        <v>21303</v>
      </c>
      <c r="B122" s="28" t="s">
        <v>2321</v>
      </c>
      <c r="C122" s="33">
        <v>62.69</v>
      </c>
      <c r="D122" s="33">
        <v>8321</v>
      </c>
      <c r="E122"/>
      <c r="U122" s="27">
        <f t="shared" si="6"/>
        <v>21303</v>
      </c>
      <c r="V122" s="42" t="str">
        <f t="shared" si="7"/>
        <v>62,69</v>
      </c>
      <c r="W122" s="42" t="str">
        <f t="shared" si="5"/>
        <v>8.321</v>
      </c>
      <c r="X122" s="106" t="s">
        <v>2863</v>
      </c>
    </row>
    <row r="123" spans="1:24" ht="14.4" x14ac:dyDescent="0.55000000000000004">
      <c r="A123" s="73">
        <v>21304</v>
      </c>
      <c r="B123" s="28" t="s">
        <v>2322</v>
      </c>
      <c r="C123" s="33">
        <v>88.18</v>
      </c>
      <c r="D123" s="33">
        <v>11704</v>
      </c>
      <c r="E123"/>
      <c r="U123" s="27">
        <f t="shared" si="6"/>
        <v>21304</v>
      </c>
      <c r="V123" s="42" t="str">
        <f t="shared" si="7"/>
        <v>88,18</v>
      </c>
      <c r="W123" s="42" t="str">
        <f t="shared" si="5"/>
        <v>11.704</v>
      </c>
      <c r="X123" s="106" t="s">
        <v>2863</v>
      </c>
    </row>
    <row r="124" spans="1:24" ht="14.4" x14ac:dyDescent="0.55000000000000004">
      <c r="A124" s="73">
        <v>21305</v>
      </c>
      <c r="B124" s="28" t="s">
        <v>2323</v>
      </c>
      <c r="C124" s="33">
        <v>128.43</v>
      </c>
      <c r="D124" s="33">
        <v>17046</v>
      </c>
      <c r="E124"/>
      <c r="U124" s="27">
        <f t="shared" si="6"/>
        <v>21305</v>
      </c>
      <c r="V124" s="42" t="str">
        <f t="shared" si="7"/>
        <v>128,43</v>
      </c>
      <c r="W124" s="42" t="str">
        <f t="shared" si="5"/>
        <v>17.046</v>
      </c>
      <c r="X124" s="106" t="s">
        <v>2863</v>
      </c>
    </row>
    <row r="125" spans="1:24" ht="14.4" x14ac:dyDescent="0.55000000000000004">
      <c r="A125" s="73">
        <v>21306</v>
      </c>
      <c r="B125" s="28" t="s">
        <v>2324</v>
      </c>
      <c r="C125" s="33">
        <v>168.37</v>
      </c>
      <c r="D125" s="33">
        <v>22346</v>
      </c>
      <c r="E125"/>
      <c r="U125" s="27">
        <f t="shared" si="6"/>
        <v>21306</v>
      </c>
      <c r="V125" s="42" t="str">
        <f t="shared" si="7"/>
        <v>168,37</v>
      </c>
      <c r="W125" s="42" t="str">
        <f t="shared" si="5"/>
        <v>22.346</v>
      </c>
      <c r="X125" s="106" t="s">
        <v>2863</v>
      </c>
    </row>
    <row r="126" spans="1:24" ht="14.4" x14ac:dyDescent="0.55000000000000004">
      <c r="A126" s="73">
        <v>21401</v>
      </c>
      <c r="B126" s="28" t="s">
        <v>2325</v>
      </c>
      <c r="C126" s="33">
        <v>20.079999999999998</v>
      </c>
      <c r="D126" s="33">
        <v>2665</v>
      </c>
      <c r="E126"/>
      <c r="U126" s="27">
        <f t="shared" si="6"/>
        <v>21401</v>
      </c>
      <c r="V126" s="42" t="str">
        <f t="shared" si="7"/>
        <v>20,08</v>
      </c>
      <c r="W126" s="42" t="str">
        <f t="shared" si="5"/>
        <v>2.665</v>
      </c>
      <c r="X126" s="106" t="s">
        <v>2863</v>
      </c>
    </row>
    <row r="127" spans="1:24" ht="14.4" x14ac:dyDescent="0.55000000000000004">
      <c r="A127" s="73">
        <v>21501</v>
      </c>
      <c r="B127" s="28" t="s">
        <v>2326</v>
      </c>
      <c r="C127" s="33">
        <v>30.09</v>
      </c>
      <c r="D127" s="33">
        <v>3994</v>
      </c>
      <c r="E127"/>
      <c r="U127" s="27">
        <f t="shared" si="6"/>
        <v>21501</v>
      </c>
      <c r="V127" s="42" t="str">
        <f t="shared" si="7"/>
        <v>30,09</v>
      </c>
      <c r="W127" s="42" t="str">
        <f t="shared" si="5"/>
        <v>3.994</v>
      </c>
      <c r="X127" s="106" t="s">
        <v>2863</v>
      </c>
    </row>
    <row r="128" spans="1:24" ht="14.4" x14ac:dyDescent="0.55000000000000004">
      <c r="A128" s="73">
        <v>21502</v>
      </c>
      <c r="B128" s="28" t="s">
        <v>2327</v>
      </c>
      <c r="C128" s="33">
        <v>36.380000000000003</v>
      </c>
      <c r="D128" s="33">
        <v>4828</v>
      </c>
      <c r="E128"/>
      <c r="U128" s="27">
        <f t="shared" si="6"/>
        <v>21502</v>
      </c>
      <c r="V128" s="42" t="str">
        <f t="shared" si="7"/>
        <v>36,38</v>
      </c>
      <c r="W128" s="42" t="str">
        <f t="shared" si="5"/>
        <v>4.828</v>
      </c>
      <c r="X128" s="106" t="s">
        <v>2863</v>
      </c>
    </row>
    <row r="129" spans="1:24" ht="14.4" x14ac:dyDescent="0.55000000000000004">
      <c r="A129" s="73">
        <v>21503</v>
      </c>
      <c r="B129" s="28" t="s">
        <v>2328</v>
      </c>
      <c r="C129" s="33">
        <v>42.56</v>
      </c>
      <c r="D129" s="33">
        <v>5649</v>
      </c>
      <c r="E129"/>
      <c r="U129" s="27">
        <f t="shared" si="6"/>
        <v>21503</v>
      </c>
      <c r="V129" s="42" t="str">
        <f t="shared" si="7"/>
        <v>42,56</v>
      </c>
      <c r="W129" s="42" t="str">
        <f t="shared" si="5"/>
        <v>5.649</v>
      </c>
      <c r="X129" s="106" t="s">
        <v>2863</v>
      </c>
    </row>
    <row r="130" spans="1:24" ht="14.4" x14ac:dyDescent="0.55000000000000004">
      <c r="A130" s="73">
        <v>21504</v>
      </c>
      <c r="B130" s="28" t="s">
        <v>2329</v>
      </c>
      <c r="C130" s="33">
        <v>42.25</v>
      </c>
      <c r="D130" s="33">
        <v>5608</v>
      </c>
      <c r="E130"/>
      <c r="U130" s="27">
        <f t="shared" si="6"/>
        <v>21504</v>
      </c>
      <c r="V130" s="42" t="str">
        <f t="shared" si="7"/>
        <v>42,25</v>
      </c>
      <c r="W130" s="42" t="str">
        <f t="shared" si="5"/>
        <v>5.608</v>
      </c>
      <c r="X130" s="106" t="s">
        <v>2863</v>
      </c>
    </row>
    <row r="131" spans="1:24" ht="14.4" x14ac:dyDescent="0.55000000000000004">
      <c r="A131" s="73">
        <v>21505</v>
      </c>
      <c r="B131" s="28" t="s">
        <v>2330</v>
      </c>
      <c r="C131" s="33">
        <v>49.04</v>
      </c>
      <c r="D131" s="33">
        <v>6509</v>
      </c>
      <c r="E131"/>
      <c r="U131" s="27">
        <f t="shared" si="6"/>
        <v>21505</v>
      </c>
      <c r="V131" s="42" t="str">
        <f t="shared" si="7"/>
        <v>49,04</v>
      </c>
      <c r="W131" s="42" t="str">
        <f t="shared" ref="W131:W194" si="8">TEXT(D131,"0.00")</f>
        <v>6.509</v>
      </c>
      <c r="X131" s="106" t="s">
        <v>2863</v>
      </c>
    </row>
    <row r="132" spans="1:24" ht="14.4" x14ac:dyDescent="0.55000000000000004">
      <c r="A132" s="73">
        <v>21506</v>
      </c>
      <c r="B132" s="28" t="s">
        <v>2331</v>
      </c>
      <c r="C132" s="33">
        <v>53.67</v>
      </c>
      <c r="D132" s="33">
        <v>7123</v>
      </c>
      <c r="E132"/>
      <c r="U132" s="27">
        <f t="shared" si="6"/>
        <v>21506</v>
      </c>
      <c r="V132" s="42" t="str">
        <f t="shared" si="7"/>
        <v>53,67</v>
      </c>
      <c r="W132" s="42" t="str">
        <f t="shared" si="8"/>
        <v>7.123</v>
      </c>
      <c r="X132" s="106" t="s">
        <v>2863</v>
      </c>
    </row>
    <row r="133" spans="1:24" ht="14.4" x14ac:dyDescent="0.55000000000000004">
      <c r="A133" s="73">
        <v>21507</v>
      </c>
      <c r="B133" s="28" t="s">
        <v>2332</v>
      </c>
      <c r="C133" s="33">
        <v>78.739999999999995</v>
      </c>
      <c r="D133" s="33">
        <v>10450</v>
      </c>
      <c r="E133"/>
      <c r="U133" s="27">
        <f t="shared" si="6"/>
        <v>21507</v>
      </c>
      <c r="V133" s="42" t="str">
        <f t="shared" si="7"/>
        <v>78,74</v>
      </c>
      <c r="W133" s="42" t="str">
        <f t="shared" si="8"/>
        <v>10.450</v>
      </c>
      <c r="X133" s="106" t="s">
        <v>2863</v>
      </c>
    </row>
    <row r="134" spans="1:24" ht="14.4" x14ac:dyDescent="0.55000000000000004">
      <c r="A134" s="73">
        <v>21508</v>
      </c>
      <c r="B134" s="28" t="s">
        <v>2333</v>
      </c>
      <c r="C134" s="33">
        <v>96.13</v>
      </c>
      <c r="D134" s="33">
        <v>12759</v>
      </c>
      <c r="E134"/>
      <c r="U134" s="27">
        <f t="shared" si="6"/>
        <v>21508</v>
      </c>
      <c r="V134" s="42" t="str">
        <f t="shared" si="7"/>
        <v>96,13</v>
      </c>
      <c r="W134" s="42" t="str">
        <f t="shared" si="8"/>
        <v>12.759</v>
      </c>
      <c r="X134" s="106" t="s">
        <v>2863</v>
      </c>
    </row>
    <row r="135" spans="1:24" ht="14.4" x14ac:dyDescent="0.55000000000000004">
      <c r="A135" s="73">
        <v>21509</v>
      </c>
      <c r="B135" s="28" t="s">
        <v>2334</v>
      </c>
      <c r="C135" s="33">
        <v>147.88</v>
      </c>
      <c r="D135" s="33">
        <v>19627</v>
      </c>
      <c r="E135"/>
      <c r="U135" s="27">
        <f t="shared" si="6"/>
        <v>21509</v>
      </c>
      <c r="V135" s="42" t="str">
        <f t="shared" si="7"/>
        <v>147,88</v>
      </c>
      <c r="W135" s="42" t="str">
        <f t="shared" si="8"/>
        <v>19.627</v>
      </c>
      <c r="X135" s="106" t="s">
        <v>2863</v>
      </c>
    </row>
    <row r="136" spans="1:24" ht="14.4" x14ac:dyDescent="0.55000000000000004">
      <c r="A136" s="73">
        <v>21510</v>
      </c>
      <c r="B136" s="28" t="s">
        <v>2335</v>
      </c>
      <c r="C136" s="33">
        <v>230.35</v>
      </c>
      <c r="D136" s="33">
        <v>30573</v>
      </c>
      <c r="E136"/>
      <c r="U136" s="27">
        <f t="shared" si="6"/>
        <v>21510</v>
      </c>
      <c r="V136" s="42" t="str">
        <f t="shared" si="7"/>
        <v>230,35</v>
      </c>
      <c r="W136" s="42" t="str">
        <f t="shared" si="8"/>
        <v>30.573</v>
      </c>
      <c r="X136" s="106" t="s">
        <v>2863</v>
      </c>
    </row>
    <row r="137" spans="1:24" ht="14.4" x14ac:dyDescent="0.55000000000000004">
      <c r="A137" s="73">
        <v>21511</v>
      </c>
      <c r="B137" s="28" t="s">
        <v>2336</v>
      </c>
      <c r="C137" s="33">
        <v>321.56</v>
      </c>
      <c r="D137" s="33">
        <v>42679</v>
      </c>
      <c r="E137"/>
      <c r="U137" s="27">
        <f t="shared" si="6"/>
        <v>21511</v>
      </c>
      <c r="V137" s="42" t="str">
        <f t="shared" si="7"/>
        <v>321,56</v>
      </c>
      <c r="W137" s="42" t="str">
        <f t="shared" si="8"/>
        <v>42.679</v>
      </c>
      <c r="X137" s="106" t="s">
        <v>2863</v>
      </c>
    </row>
    <row r="138" spans="1:24" ht="14.4" x14ac:dyDescent="0.55000000000000004">
      <c r="A138" s="73">
        <v>21512</v>
      </c>
      <c r="B138" s="28" t="s">
        <v>2337</v>
      </c>
      <c r="C138" s="33">
        <v>429.36</v>
      </c>
      <c r="D138" s="33">
        <v>56986</v>
      </c>
      <c r="E138"/>
      <c r="U138" s="27">
        <f t="shared" si="6"/>
        <v>21512</v>
      </c>
      <c r="V138" s="42" t="str">
        <f t="shared" si="7"/>
        <v>429,36</v>
      </c>
      <c r="W138" s="42" t="str">
        <f t="shared" si="8"/>
        <v>56.986</v>
      </c>
      <c r="X138" s="106" t="s">
        <v>2863</v>
      </c>
    </row>
    <row r="139" spans="1:24" ht="14.4" x14ac:dyDescent="0.55000000000000004">
      <c r="A139" s="73">
        <v>21513</v>
      </c>
      <c r="B139" s="28" t="s">
        <v>2338</v>
      </c>
      <c r="C139" s="33">
        <v>573.07000000000005</v>
      </c>
      <c r="D139" s="33">
        <v>76059</v>
      </c>
      <c r="E139"/>
      <c r="U139" s="27">
        <f t="shared" ref="U139:U202" si="9">A139</f>
        <v>21513</v>
      </c>
      <c r="V139" s="42" t="str">
        <f t="shared" ref="V139:V202" si="10">TEXT(C139,"0,00")</f>
        <v>573,07</v>
      </c>
      <c r="W139" s="42" t="str">
        <f t="shared" si="8"/>
        <v>76.059</v>
      </c>
      <c r="X139" s="106" t="s">
        <v>2863</v>
      </c>
    </row>
    <row r="140" spans="1:24" ht="14.4" x14ac:dyDescent="0.55000000000000004">
      <c r="A140" s="73">
        <v>21514</v>
      </c>
      <c r="B140" s="28" t="s">
        <v>2339</v>
      </c>
      <c r="C140" s="33">
        <v>90.52</v>
      </c>
      <c r="D140" s="33">
        <v>12014</v>
      </c>
      <c r="E140"/>
      <c r="U140" s="27">
        <f t="shared" si="9"/>
        <v>21514</v>
      </c>
      <c r="V140" s="42" t="str">
        <f t="shared" si="10"/>
        <v>90,52</v>
      </c>
      <c r="W140" s="42" t="str">
        <f t="shared" si="8"/>
        <v>12.014</v>
      </c>
      <c r="X140" s="106" t="s">
        <v>2863</v>
      </c>
    </row>
    <row r="141" spans="1:24" ht="14.4" x14ac:dyDescent="0.55000000000000004">
      <c r="A141" s="73">
        <v>21515</v>
      </c>
      <c r="B141" s="28" t="s">
        <v>2340</v>
      </c>
      <c r="C141" s="33">
        <v>127.74</v>
      </c>
      <c r="D141" s="33">
        <v>16954</v>
      </c>
      <c r="E141"/>
      <c r="U141" s="27">
        <f t="shared" si="9"/>
        <v>21515</v>
      </c>
      <c r="V141" s="42" t="str">
        <f t="shared" si="10"/>
        <v>127,74</v>
      </c>
      <c r="W141" s="42" t="str">
        <f t="shared" si="8"/>
        <v>16.954</v>
      </c>
      <c r="X141" s="106" t="s">
        <v>2863</v>
      </c>
    </row>
    <row r="142" spans="1:24" ht="14.4" x14ac:dyDescent="0.55000000000000004">
      <c r="A142" s="73">
        <v>21516</v>
      </c>
      <c r="B142" s="28" t="s">
        <v>2341</v>
      </c>
      <c r="C142" s="33">
        <v>190.51</v>
      </c>
      <c r="D142" s="33">
        <v>25285</v>
      </c>
      <c r="E142"/>
      <c r="U142" s="27">
        <f t="shared" si="9"/>
        <v>21516</v>
      </c>
      <c r="V142" s="42" t="str">
        <f t="shared" si="10"/>
        <v>190,51</v>
      </c>
      <c r="W142" s="42" t="str">
        <f t="shared" si="8"/>
        <v>25.285</v>
      </c>
      <c r="X142" s="106" t="s">
        <v>2863</v>
      </c>
    </row>
    <row r="143" spans="1:24" ht="14.4" x14ac:dyDescent="0.55000000000000004">
      <c r="A143" s="73">
        <v>31601</v>
      </c>
      <c r="B143" s="28" t="s">
        <v>2342</v>
      </c>
      <c r="C143" s="33">
        <v>1.67</v>
      </c>
      <c r="D143" s="33">
        <v>221</v>
      </c>
      <c r="E143"/>
      <c r="U143" s="27">
        <f t="shared" si="9"/>
        <v>31601</v>
      </c>
      <c r="V143" s="42" t="str">
        <f t="shared" si="10"/>
        <v>1,67</v>
      </c>
      <c r="W143" s="42" t="str">
        <f t="shared" si="8"/>
        <v>221</v>
      </c>
      <c r="X143" s="106" t="s">
        <v>2863</v>
      </c>
    </row>
    <row r="144" spans="1:24" ht="14.4" x14ac:dyDescent="0.55000000000000004">
      <c r="A144" s="73">
        <v>31602</v>
      </c>
      <c r="B144" s="28" t="s">
        <v>2343</v>
      </c>
      <c r="C144" s="33">
        <v>2.4300000000000002</v>
      </c>
      <c r="D144" s="33">
        <v>323</v>
      </c>
      <c r="E144"/>
      <c r="U144" s="27">
        <f t="shared" si="9"/>
        <v>31602</v>
      </c>
      <c r="V144" s="42" t="str">
        <f t="shared" si="10"/>
        <v>2,43</v>
      </c>
      <c r="W144" s="42" t="str">
        <f t="shared" si="8"/>
        <v>323</v>
      </c>
      <c r="X144" s="106" t="s">
        <v>2863</v>
      </c>
    </row>
    <row r="145" spans="1:24" ht="14.4" x14ac:dyDescent="0.55000000000000004">
      <c r="A145" s="73">
        <v>31603</v>
      </c>
      <c r="B145" s="28" t="s">
        <v>2344</v>
      </c>
      <c r="C145" s="33">
        <v>2.96</v>
      </c>
      <c r="D145" s="33">
        <v>393</v>
      </c>
      <c r="E145"/>
      <c r="U145" s="27">
        <f t="shared" si="9"/>
        <v>31603</v>
      </c>
      <c r="V145" s="42" t="str">
        <f t="shared" si="10"/>
        <v>2,96</v>
      </c>
      <c r="W145" s="42" t="str">
        <f t="shared" si="8"/>
        <v>393</v>
      </c>
      <c r="X145" s="106" t="s">
        <v>2863</v>
      </c>
    </row>
    <row r="146" spans="1:24" ht="14.4" x14ac:dyDescent="0.55000000000000004">
      <c r="A146" s="73">
        <v>31604</v>
      </c>
      <c r="B146" s="28" t="s">
        <v>2345</v>
      </c>
      <c r="C146" s="33">
        <v>3.68</v>
      </c>
      <c r="D146" s="33">
        <v>488</v>
      </c>
      <c r="E146"/>
      <c r="U146" s="27">
        <f t="shared" si="9"/>
        <v>31604</v>
      </c>
      <c r="V146" s="42" t="str">
        <f t="shared" si="10"/>
        <v>3,68</v>
      </c>
      <c r="W146" s="42" t="str">
        <f t="shared" si="8"/>
        <v>488</v>
      </c>
      <c r="X146" s="106" t="s">
        <v>2863</v>
      </c>
    </row>
    <row r="147" spans="1:24" ht="14.4" x14ac:dyDescent="0.55000000000000004">
      <c r="A147" s="73">
        <v>31605</v>
      </c>
      <c r="B147" s="28" t="s">
        <v>2346</v>
      </c>
      <c r="C147" s="33">
        <v>5.83</v>
      </c>
      <c r="D147" s="33">
        <v>774</v>
      </c>
      <c r="E147"/>
      <c r="U147" s="27">
        <f t="shared" si="9"/>
        <v>31605</v>
      </c>
      <c r="V147" s="42" t="str">
        <f t="shared" si="10"/>
        <v>5,83</v>
      </c>
      <c r="W147" s="42" t="str">
        <f t="shared" si="8"/>
        <v>774</v>
      </c>
      <c r="X147" s="106" t="s">
        <v>2863</v>
      </c>
    </row>
    <row r="148" spans="1:24" ht="14.4" x14ac:dyDescent="0.55000000000000004">
      <c r="A148" s="73">
        <v>31606</v>
      </c>
      <c r="B148" s="28" t="s">
        <v>2347</v>
      </c>
      <c r="C148" s="33">
        <v>9.5500000000000007</v>
      </c>
      <c r="D148" s="33">
        <v>1267</v>
      </c>
      <c r="E148"/>
      <c r="U148" s="27">
        <f t="shared" si="9"/>
        <v>31606</v>
      </c>
      <c r="V148" s="42" t="str">
        <f t="shared" si="10"/>
        <v>9,55</v>
      </c>
      <c r="W148" s="42" t="str">
        <f t="shared" si="8"/>
        <v>1.267</v>
      </c>
      <c r="X148" s="106" t="s">
        <v>2863</v>
      </c>
    </row>
    <row r="149" spans="1:24" ht="14.4" x14ac:dyDescent="0.55000000000000004">
      <c r="A149" s="73">
        <v>31607</v>
      </c>
      <c r="B149" s="28" t="s">
        <v>2348</v>
      </c>
      <c r="C149" s="33">
        <v>14.23</v>
      </c>
      <c r="D149" s="33">
        <v>1888</v>
      </c>
      <c r="E149"/>
      <c r="U149" s="27">
        <f t="shared" si="9"/>
        <v>31607</v>
      </c>
      <c r="V149" s="42" t="str">
        <f t="shared" si="10"/>
        <v>14,23</v>
      </c>
      <c r="W149" s="42" t="str">
        <f t="shared" si="8"/>
        <v>1.888</v>
      </c>
      <c r="X149" s="106" t="s">
        <v>2863</v>
      </c>
    </row>
    <row r="150" spans="1:24" ht="14.4" x14ac:dyDescent="0.55000000000000004">
      <c r="A150" s="73">
        <v>31608</v>
      </c>
      <c r="B150" s="28" t="s">
        <v>2349</v>
      </c>
      <c r="C150" s="33">
        <v>24.55</v>
      </c>
      <c r="D150" s="33">
        <v>3258</v>
      </c>
      <c r="E150"/>
      <c r="U150" s="27">
        <f t="shared" si="9"/>
        <v>31608</v>
      </c>
      <c r="V150" s="42" t="str">
        <f t="shared" si="10"/>
        <v>24,55</v>
      </c>
      <c r="W150" s="42" t="str">
        <f t="shared" si="8"/>
        <v>3.258</v>
      </c>
      <c r="X150" s="106" t="s">
        <v>2863</v>
      </c>
    </row>
    <row r="151" spans="1:24" ht="14.4" x14ac:dyDescent="0.55000000000000004">
      <c r="A151" s="73">
        <v>31609</v>
      </c>
      <c r="B151" s="28" t="s">
        <v>2350</v>
      </c>
      <c r="C151" s="33">
        <v>43.2</v>
      </c>
      <c r="D151" s="33">
        <v>5733</v>
      </c>
      <c r="E151"/>
      <c r="U151" s="27">
        <f t="shared" si="9"/>
        <v>31609</v>
      </c>
      <c r="V151" s="42" t="str">
        <f t="shared" si="10"/>
        <v>43,20</v>
      </c>
      <c r="W151" s="42" t="str">
        <f t="shared" si="8"/>
        <v>5.733</v>
      </c>
      <c r="X151" s="106" t="s">
        <v>2863</v>
      </c>
    </row>
    <row r="152" spans="1:24" ht="14.4" x14ac:dyDescent="0.55000000000000004">
      <c r="A152" s="73">
        <v>31610</v>
      </c>
      <c r="B152" s="28" t="s">
        <v>2351</v>
      </c>
      <c r="C152" s="33">
        <v>69.14</v>
      </c>
      <c r="D152" s="33">
        <v>9177</v>
      </c>
      <c r="E152"/>
      <c r="U152" s="27">
        <f t="shared" si="9"/>
        <v>31610</v>
      </c>
      <c r="V152" s="42" t="str">
        <f t="shared" si="10"/>
        <v>69,14</v>
      </c>
      <c r="W152" s="42" t="str">
        <f t="shared" si="8"/>
        <v>9.177</v>
      </c>
      <c r="X152" s="106" t="s">
        <v>2863</v>
      </c>
    </row>
    <row r="153" spans="1:24" ht="14.4" x14ac:dyDescent="0.55000000000000004">
      <c r="A153" s="73">
        <v>31611</v>
      </c>
      <c r="B153" s="28" t="s">
        <v>2352</v>
      </c>
      <c r="C153" s="33">
        <v>92.98</v>
      </c>
      <c r="D153" s="33">
        <v>12341</v>
      </c>
      <c r="E153"/>
      <c r="U153" s="27">
        <f t="shared" si="9"/>
        <v>31611</v>
      </c>
      <c r="V153" s="42" t="str">
        <f t="shared" si="10"/>
        <v>92,98</v>
      </c>
      <c r="W153" s="42" t="str">
        <f t="shared" si="8"/>
        <v>12.341</v>
      </c>
      <c r="X153" s="106" t="s">
        <v>2863</v>
      </c>
    </row>
    <row r="154" spans="1:24" ht="14.4" x14ac:dyDescent="0.55000000000000004">
      <c r="A154" s="73">
        <v>31701</v>
      </c>
      <c r="B154" s="28" t="s">
        <v>2353</v>
      </c>
      <c r="C154" s="33">
        <v>8.07</v>
      </c>
      <c r="D154" s="33">
        <v>1071</v>
      </c>
      <c r="E154"/>
      <c r="U154" s="27">
        <f t="shared" si="9"/>
        <v>31701</v>
      </c>
      <c r="V154" s="42" t="str">
        <f t="shared" si="10"/>
        <v>8,07</v>
      </c>
      <c r="W154" s="42" t="str">
        <f t="shared" si="8"/>
        <v>1.071</v>
      </c>
      <c r="X154" s="106" t="s">
        <v>2863</v>
      </c>
    </row>
    <row r="155" spans="1:24" ht="14.4" x14ac:dyDescent="0.55000000000000004">
      <c r="A155" s="73">
        <v>31702</v>
      </c>
      <c r="B155" s="28" t="s">
        <v>2354</v>
      </c>
      <c r="C155" s="33">
        <v>11.14</v>
      </c>
      <c r="D155" s="33">
        <v>1479</v>
      </c>
      <c r="E155"/>
      <c r="U155" s="27">
        <f t="shared" si="9"/>
        <v>31702</v>
      </c>
      <c r="V155" s="42" t="str">
        <f t="shared" si="10"/>
        <v>11,14</v>
      </c>
      <c r="W155" s="42" t="str">
        <f t="shared" si="8"/>
        <v>1.479</v>
      </c>
      <c r="X155" s="106" t="s">
        <v>2863</v>
      </c>
    </row>
    <row r="156" spans="1:24" ht="14.4" x14ac:dyDescent="0.55000000000000004">
      <c r="A156" s="73">
        <v>31703</v>
      </c>
      <c r="B156" s="28" t="s">
        <v>2355</v>
      </c>
      <c r="C156" s="33">
        <v>13.11</v>
      </c>
      <c r="D156" s="33">
        <v>1740</v>
      </c>
      <c r="E156"/>
      <c r="U156" s="27">
        <f t="shared" si="9"/>
        <v>31703</v>
      </c>
      <c r="V156" s="42" t="str">
        <f t="shared" si="10"/>
        <v>13,11</v>
      </c>
      <c r="W156" s="42" t="str">
        <f t="shared" si="8"/>
        <v>1.740</v>
      </c>
      <c r="X156" s="106" t="s">
        <v>2863</v>
      </c>
    </row>
    <row r="157" spans="1:24" ht="14.4" x14ac:dyDescent="0.55000000000000004">
      <c r="A157" s="73">
        <v>31704</v>
      </c>
      <c r="B157" s="28" t="s">
        <v>2356</v>
      </c>
      <c r="C157" s="33">
        <v>12.1</v>
      </c>
      <c r="D157" s="33">
        <v>1606</v>
      </c>
      <c r="E157"/>
      <c r="U157" s="27">
        <f t="shared" si="9"/>
        <v>31704</v>
      </c>
      <c r="V157" s="42" t="str">
        <f t="shared" si="10"/>
        <v>12,10</v>
      </c>
      <c r="W157" s="42" t="str">
        <f t="shared" si="8"/>
        <v>1.606</v>
      </c>
      <c r="X157" s="106" t="s">
        <v>2863</v>
      </c>
    </row>
    <row r="158" spans="1:24" ht="14.4" x14ac:dyDescent="0.55000000000000004">
      <c r="A158" s="73">
        <v>31705</v>
      </c>
      <c r="B158" s="28" t="s">
        <v>2357</v>
      </c>
      <c r="C158" s="33">
        <v>16.940000000000001</v>
      </c>
      <c r="D158" s="33">
        <v>2248</v>
      </c>
      <c r="E158"/>
      <c r="U158" s="27">
        <f t="shared" si="9"/>
        <v>31705</v>
      </c>
      <c r="V158" s="42" t="str">
        <f t="shared" si="10"/>
        <v>16,94</v>
      </c>
      <c r="W158" s="42" t="str">
        <f t="shared" si="8"/>
        <v>2.248</v>
      </c>
      <c r="X158" s="106" t="s">
        <v>2863</v>
      </c>
    </row>
    <row r="159" spans="1:24" ht="14.4" x14ac:dyDescent="0.55000000000000004">
      <c r="A159" s="73">
        <v>31706</v>
      </c>
      <c r="B159" s="28" t="s">
        <v>2358</v>
      </c>
      <c r="C159" s="33">
        <v>22.35</v>
      </c>
      <c r="D159" s="33">
        <v>2967</v>
      </c>
      <c r="E159"/>
      <c r="U159" s="27">
        <f t="shared" si="9"/>
        <v>31706</v>
      </c>
      <c r="V159" s="42" t="str">
        <f t="shared" si="10"/>
        <v>22,35</v>
      </c>
      <c r="W159" s="42" t="str">
        <f t="shared" si="8"/>
        <v>2.967</v>
      </c>
      <c r="X159" s="106" t="s">
        <v>2863</v>
      </c>
    </row>
    <row r="160" spans="1:24" ht="14.4" x14ac:dyDescent="0.55000000000000004">
      <c r="A160" s="73">
        <v>31707</v>
      </c>
      <c r="B160" s="28" t="s">
        <v>2359</v>
      </c>
      <c r="C160" s="33">
        <v>32.65</v>
      </c>
      <c r="D160" s="33">
        <v>4333</v>
      </c>
      <c r="E160"/>
      <c r="U160" s="27">
        <f t="shared" si="9"/>
        <v>31707</v>
      </c>
      <c r="V160" s="42" t="str">
        <f t="shared" si="10"/>
        <v>32,65</v>
      </c>
      <c r="W160" s="42" t="str">
        <f t="shared" si="8"/>
        <v>4.333</v>
      </c>
      <c r="X160" s="106" t="s">
        <v>2863</v>
      </c>
    </row>
    <row r="161" spans="1:24" ht="14.4" x14ac:dyDescent="0.55000000000000004">
      <c r="A161" s="73">
        <v>31708</v>
      </c>
      <c r="B161" s="28" t="s">
        <v>2360</v>
      </c>
      <c r="C161" s="33">
        <v>43.34</v>
      </c>
      <c r="D161" s="33">
        <v>5752</v>
      </c>
      <c r="E161"/>
      <c r="U161" s="27">
        <f t="shared" si="9"/>
        <v>31708</v>
      </c>
      <c r="V161" s="42" t="str">
        <f t="shared" si="10"/>
        <v>43,34</v>
      </c>
      <c r="W161" s="42" t="str">
        <f t="shared" si="8"/>
        <v>5.752</v>
      </c>
      <c r="X161" s="106" t="s">
        <v>2863</v>
      </c>
    </row>
    <row r="162" spans="1:24" ht="14.4" x14ac:dyDescent="0.55000000000000004">
      <c r="A162" s="73">
        <v>31709</v>
      </c>
      <c r="B162" s="28" t="s">
        <v>2361</v>
      </c>
      <c r="C162" s="33">
        <v>25.8</v>
      </c>
      <c r="D162" s="33">
        <v>3424</v>
      </c>
      <c r="E162"/>
      <c r="U162" s="27">
        <f t="shared" si="9"/>
        <v>31709</v>
      </c>
      <c r="V162" s="42" t="str">
        <f t="shared" si="10"/>
        <v>25,80</v>
      </c>
      <c r="W162" s="42" t="str">
        <f t="shared" si="8"/>
        <v>3.424</v>
      </c>
      <c r="X162" s="106" t="s">
        <v>2863</v>
      </c>
    </row>
    <row r="163" spans="1:24" ht="14.4" x14ac:dyDescent="0.55000000000000004">
      <c r="A163" s="73">
        <v>31710</v>
      </c>
      <c r="B163" s="28" t="s">
        <v>2362</v>
      </c>
      <c r="C163" s="33">
        <v>34.369999999999997</v>
      </c>
      <c r="D163" s="33">
        <v>4562</v>
      </c>
      <c r="E163"/>
      <c r="U163" s="27">
        <f t="shared" si="9"/>
        <v>31710</v>
      </c>
      <c r="V163" s="42" t="str">
        <f t="shared" si="10"/>
        <v>34,37</v>
      </c>
      <c r="W163" s="42" t="str">
        <f t="shared" si="8"/>
        <v>4.562</v>
      </c>
      <c r="X163" s="106" t="s">
        <v>2863</v>
      </c>
    </row>
    <row r="164" spans="1:24" ht="14.4" x14ac:dyDescent="0.55000000000000004">
      <c r="A164" s="73">
        <v>31711</v>
      </c>
      <c r="B164" s="28" t="s">
        <v>2363</v>
      </c>
      <c r="C164" s="33">
        <v>49.66</v>
      </c>
      <c r="D164" s="33">
        <v>6591</v>
      </c>
      <c r="E164"/>
      <c r="U164" s="27">
        <f t="shared" si="9"/>
        <v>31711</v>
      </c>
      <c r="V164" s="42" t="str">
        <f t="shared" si="10"/>
        <v>49,66</v>
      </c>
      <c r="W164" s="42" t="str">
        <f t="shared" si="8"/>
        <v>6.591</v>
      </c>
      <c r="X164" s="106" t="s">
        <v>2863</v>
      </c>
    </row>
    <row r="165" spans="1:24" ht="14.4" x14ac:dyDescent="0.55000000000000004">
      <c r="A165" s="73">
        <v>31801</v>
      </c>
      <c r="B165" s="28" t="s">
        <v>2364</v>
      </c>
      <c r="C165" s="33">
        <v>14.87</v>
      </c>
      <c r="D165" s="33">
        <v>1974</v>
      </c>
      <c r="E165"/>
      <c r="U165" s="27">
        <f t="shared" si="9"/>
        <v>31801</v>
      </c>
      <c r="V165" s="42" t="str">
        <f t="shared" si="10"/>
        <v>14,87</v>
      </c>
      <c r="W165" s="42" t="str">
        <f t="shared" si="8"/>
        <v>1.974</v>
      </c>
      <c r="X165" s="106" t="s">
        <v>2863</v>
      </c>
    </row>
    <row r="166" spans="1:24" ht="14.4" x14ac:dyDescent="0.55000000000000004">
      <c r="A166" s="73">
        <v>31802</v>
      </c>
      <c r="B166" s="28" t="s">
        <v>2365</v>
      </c>
      <c r="C166" s="33">
        <v>19.260000000000002</v>
      </c>
      <c r="D166" s="33">
        <v>2556</v>
      </c>
      <c r="E166"/>
      <c r="U166" s="27">
        <f t="shared" si="9"/>
        <v>31802</v>
      </c>
      <c r="V166" s="42" t="str">
        <f t="shared" si="10"/>
        <v>19,26</v>
      </c>
      <c r="W166" s="42" t="str">
        <f t="shared" si="8"/>
        <v>2.556</v>
      </c>
      <c r="X166" s="106" t="s">
        <v>2863</v>
      </c>
    </row>
    <row r="167" spans="1:24" ht="14.4" x14ac:dyDescent="0.55000000000000004">
      <c r="A167" s="73">
        <v>31803</v>
      </c>
      <c r="B167" s="28" t="s">
        <v>2366</v>
      </c>
      <c r="C167" s="33">
        <v>23.09</v>
      </c>
      <c r="D167" s="33">
        <v>3065</v>
      </c>
      <c r="E167"/>
      <c r="U167" s="27">
        <f t="shared" si="9"/>
        <v>31803</v>
      </c>
      <c r="V167" s="42" t="str">
        <f t="shared" si="10"/>
        <v>23,09</v>
      </c>
      <c r="W167" s="42" t="str">
        <f t="shared" si="8"/>
        <v>3.065</v>
      </c>
      <c r="X167" s="106" t="s">
        <v>2863</v>
      </c>
    </row>
    <row r="168" spans="1:24" ht="14.4" x14ac:dyDescent="0.55000000000000004">
      <c r="A168" s="73">
        <v>31804</v>
      </c>
      <c r="B168" s="28" t="s">
        <v>2367</v>
      </c>
      <c r="C168" s="33">
        <v>26.36</v>
      </c>
      <c r="D168" s="33">
        <v>3498</v>
      </c>
      <c r="E168"/>
      <c r="U168" s="27">
        <f t="shared" si="9"/>
        <v>31804</v>
      </c>
      <c r="V168" s="42" t="str">
        <f t="shared" si="10"/>
        <v>26,36</v>
      </c>
      <c r="W168" s="42" t="str">
        <f t="shared" si="8"/>
        <v>3.498</v>
      </c>
      <c r="X168" s="106" t="s">
        <v>2863</v>
      </c>
    </row>
    <row r="169" spans="1:24" ht="14.4" x14ac:dyDescent="0.55000000000000004">
      <c r="A169" s="73">
        <v>31805</v>
      </c>
      <c r="B169" s="28" t="s">
        <v>2368</v>
      </c>
      <c r="C169" s="33">
        <v>26.72</v>
      </c>
      <c r="D169" s="33">
        <v>3546</v>
      </c>
      <c r="E169"/>
      <c r="U169" s="27">
        <f t="shared" si="9"/>
        <v>31805</v>
      </c>
      <c r="V169" s="42" t="str">
        <f t="shared" si="10"/>
        <v>26,72</v>
      </c>
      <c r="W169" s="42" t="str">
        <f t="shared" si="8"/>
        <v>3.546</v>
      </c>
      <c r="X169" s="106" t="s">
        <v>2863</v>
      </c>
    </row>
    <row r="170" spans="1:24" ht="14.4" x14ac:dyDescent="0.55000000000000004">
      <c r="A170" s="73">
        <v>31806</v>
      </c>
      <c r="B170" s="28" t="s">
        <v>2369</v>
      </c>
      <c r="C170" s="33">
        <v>34.33</v>
      </c>
      <c r="D170" s="33">
        <v>4556</v>
      </c>
      <c r="E170"/>
      <c r="U170" s="27">
        <f t="shared" si="9"/>
        <v>31806</v>
      </c>
      <c r="V170" s="42" t="str">
        <f t="shared" si="10"/>
        <v>34,33</v>
      </c>
      <c r="W170" s="42" t="str">
        <f t="shared" si="8"/>
        <v>4.556</v>
      </c>
      <c r="X170" s="106" t="s">
        <v>2863</v>
      </c>
    </row>
    <row r="171" spans="1:24" ht="14.4" x14ac:dyDescent="0.55000000000000004">
      <c r="A171" s="73">
        <v>31807</v>
      </c>
      <c r="B171" s="28" t="s">
        <v>2370</v>
      </c>
      <c r="C171" s="33">
        <v>44.44</v>
      </c>
      <c r="D171" s="33">
        <v>5898</v>
      </c>
      <c r="E171"/>
      <c r="U171" s="27">
        <f t="shared" si="9"/>
        <v>31807</v>
      </c>
      <c r="V171" s="42" t="str">
        <f t="shared" si="10"/>
        <v>44,44</v>
      </c>
      <c r="W171" s="42" t="str">
        <f t="shared" si="8"/>
        <v>5.898</v>
      </c>
      <c r="X171" s="106" t="s">
        <v>2863</v>
      </c>
    </row>
    <row r="172" spans="1:24" ht="14.4" x14ac:dyDescent="0.55000000000000004">
      <c r="A172" s="73">
        <v>31808</v>
      </c>
      <c r="B172" s="28" t="s">
        <v>2371</v>
      </c>
      <c r="C172" s="33">
        <v>42.27</v>
      </c>
      <c r="D172" s="33">
        <v>5610</v>
      </c>
      <c r="E172"/>
      <c r="U172" s="27">
        <f t="shared" si="9"/>
        <v>31808</v>
      </c>
      <c r="V172" s="42" t="str">
        <f t="shared" si="10"/>
        <v>42,27</v>
      </c>
      <c r="W172" s="42" t="str">
        <f t="shared" si="8"/>
        <v>5.610</v>
      </c>
      <c r="X172" s="106" t="s">
        <v>2863</v>
      </c>
    </row>
    <row r="173" spans="1:24" ht="14.4" x14ac:dyDescent="0.55000000000000004">
      <c r="A173" s="73">
        <v>31809</v>
      </c>
      <c r="B173" s="28" t="s">
        <v>2372</v>
      </c>
      <c r="C173" s="33">
        <v>65.400000000000006</v>
      </c>
      <c r="D173" s="33">
        <v>8680</v>
      </c>
      <c r="E173"/>
      <c r="U173" s="27">
        <f t="shared" si="9"/>
        <v>31809</v>
      </c>
      <c r="V173" s="42" t="str">
        <f t="shared" si="10"/>
        <v>65,40</v>
      </c>
      <c r="W173" s="42" t="str">
        <f t="shared" si="8"/>
        <v>8.680</v>
      </c>
      <c r="X173" s="106" t="s">
        <v>2863</v>
      </c>
    </row>
    <row r="174" spans="1:24" ht="14.4" x14ac:dyDescent="0.55000000000000004">
      <c r="A174" s="73">
        <v>31810</v>
      </c>
      <c r="B174" s="28" t="s">
        <v>2373</v>
      </c>
      <c r="C174" s="33">
        <v>94.23</v>
      </c>
      <c r="D174" s="33">
        <v>12506</v>
      </c>
      <c r="E174"/>
      <c r="U174" s="27">
        <f t="shared" si="9"/>
        <v>31810</v>
      </c>
      <c r="V174" s="42" t="str">
        <f t="shared" si="10"/>
        <v>94,23</v>
      </c>
      <c r="W174" s="42" t="str">
        <f t="shared" si="8"/>
        <v>12.506</v>
      </c>
      <c r="X174" s="106" t="s">
        <v>2863</v>
      </c>
    </row>
    <row r="175" spans="1:24" ht="14.4" x14ac:dyDescent="0.55000000000000004">
      <c r="A175" s="73">
        <v>41901</v>
      </c>
      <c r="B175" s="28" t="s">
        <v>2374</v>
      </c>
      <c r="C175" s="33">
        <v>29.6</v>
      </c>
      <c r="D175" s="33">
        <v>3929</v>
      </c>
      <c r="E175"/>
      <c r="U175" s="27">
        <f t="shared" si="9"/>
        <v>41901</v>
      </c>
      <c r="V175" s="42" t="str">
        <f t="shared" si="10"/>
        <v>29,60</v>
      </c>
      <c r="W175" s="42" t="str">
        <f t="shared" si="8"/>
        <v>3.929</v>
      </c>
      <c r="X175" s="106" t="s">
        <v>2863</v>
      </c>
    </row>
    <row r="176" spans="1:24" ht="14.4" x14ac:dyDescent="0.55000000000000004">
      <c r="A176" s="73">
        <v>41902</v>
      </c>
      <c r="B176" s="28" t="s">
        <v>2375</v>
      </c>
      <c r="C176" s="33">
        <v>44.73</v>
      </c>
      <c r="D176" s="33">
        <v>5937</v>
      </c>
      <c r="E176"/>
      <c r="U176" s="27">
        <f t="shared" si="9"/>
        <v>41902</v>
      </c>
      <c r="V176" s="42" t="str">
        <f t="shared" si="10"/>
        <v>44,73</v>
      </c>
      <c r="W176" s="42" t="str">
        <f t="shared" si="8"/>
        <v>5.937</v>
      </c>
      <c r="X176" s="106" t="s">
        <v>2863</v>
      </c>
    </row>
    <row r="177" spans="1:24" ht="14.4" x14ac:dyDescent="0.55000000000000004">
      <c r="A177" s="73">
        <v>41903</v>
      </c>
      <c r="B177" s="28" t="s">
        <v>2376</v>
      </c>
      <c r="C177" s="33">
        <v>60.31</v>
      </c>
      <c r="D177" s="33">
        <v>8005</v>
      </c>
      <c r="E177"/>
      <c r="U177" s="27">
        <f t="shared" si="9"/>
        <v>41903</v>
      </c>
      <c r="V177" s="42" t="str">
        <f t="shared" si="10"/>
        <v>60,31</v>
      </c>
      <c r="W177" s="42" t="str">
        <f t="shared" si="8"/>
        <v>8.005</v>
      </c>
      <c r="X177" s="106" t="s">
        <v>2863</v>
      </c>
    </row>
    <row r="178" spans="1:24" ht="14.4" x14ac:dyDescent="0.55000000000000004">
      <c r="A178" s="73">
        <v>41904</v>
      </c>
      <c r="B178" s="28" t="s">
        <v>2377</v>
      </c>
      <c r="C178" s="33">
        <v>81.260000000000005</v>
      </c>
      <c r="D178" s="33">
        <v>10785</v>
      </c>
      <c r="E178"/>
      <c r="U178" s="27">
        <f t="shared" si="9"/>
        <v>41904</v>
      </c>
      <c r="V178" s="42" t="str">
        <f t="shared" si="10"/>
        <v>81,26</v>
      </c>
      <c r="W178" s="42" t="str">
        <f t="shared" si="8"/>
        <v>10.785</v>
      </c>
      <c r="X178" s="106" t="s">
        <v>2863</v>
      </c>
    </row>
    <row r="179" spans="1:24" ht="14.4" x14ac:dyDescent="0.55000000000000004">
      <c r="A179" s="73">
        <v>41905</v>
      </c>
      <c r="B179" s="28" t="s">
        <v>2378</v>
      </c>
      <c r="C179" s="33">
        <v>111.1</v>
      </c>
      <c r="D179" s="33">
        <v>14745</v>
      </c>
      <c r="E179"/>
      <c r="U179" s="27">
        <f t="shared" si="9"/>
        <v>41905</v>
      </c>
      <c r="V179" s="42" t="str">
        <f t="shared" si="10"/>
        <v>111,10</v>
      </c>
      <c r="W179" s="42" t="str">
        <f t="shared" si="8"/>
        <v>14.745</v>
      </c>
      <c r="X179" s="106" t="s">
        <v>2863</v>
      </c>
    </row>
    <row r="180" spans="1:24" ht="14.4" x14ac:dyDescent="0.55000000000000004">
      <c r="A180" s="73">
        <v>41906</v>
      </c>
      <c r="B180" s="28" t="s">
        <v>2379</v>
      </c>
      <c r="C180" s="33">
        <v>156.65</v>
      </c>
      <c r="D180" s="33">
        <v>20791</v>
      </c>
      <c r="E180"/>
      <c r="U180" s="27">
        <f t="shared" si="9"/>
        <v>41906</v>
      </c>
      <c r="V180" s="42" t="str">
        <f t="shared" si="10"/>
        <v>156,65</v>
      </c>
      <c r="W180" s="42" t="str">
        <f t="shared" si="8"/>
        <v>20.791</v>
      </c>
      <c r="X180" s="106" t="s">
        <v>2863</v>
      </c>
    </row>
    <row r="181" spans="1:24" ht="14.4" x14ac:dyDescent="0.55000000000000004">
      <c r="A181" s="73">
        <v>41907</v>
      </c>
      <c r="B181" s="28" t="s">
        <v>2380</v>
      </c>
      <c r="C181" s="33">
        <v>195.66</v>
      </c>
      <c r="D181" s="33">
        <v>25969</v>
      </c>
      <c r="E181"/>
      <c r="U181" s="27">
        <f t="shared" si="9"/>
        <v>41907</v>
      </c>
      <c r="V181" s="42" t="str">
        <f t="shared" si="10"/>
        <v>195,66</v>
      </c>
      <c r="W181" s="42" t="str">
        <f t="shared" si="8"/>
        <v>25.969</v>
      </c>
      <c r="X181" s="106" t="s">
        <v>2863</v>
      </c>
    </row>
    <row r="182" spans="1:24" ht="14.4" x14ac:dyDescent="0.55000000000000004">
      <c r="A182" s="73">
        <v>41908</v>
      </c>
      <c r="B182" s="28" t="s">
        <v>2381</v>
      </c>
      <c r="C182" s="33">
        <v>232.61</v>
      </c>
      <c r="D182" s="33">
        <v>30872</v>
      </c>
      <c r="E182"/>
      <c r="U182" s="27">
        <f t="shared" si="9"/>
        <v>41908</v>
      </c>
      <c r="V182" s="42" t="str">
        <f t="shared" si="10"/>
        <v>232,61</v>
      </c>
      <c r="W182" s="42" t="str">
        <f t="shared" si="8"/>
        <v>30.872</v>
      </c>
      <c r="X182" s="106" t="s">
        <v>2863</v>
      </c>
    </row>
    <row r="183" spans="1:24" ht="14.4" x14ac:dyDescent="0.55000000000000004">
      <c r="A183" s="73">
        <v>41909</v>
      </c>
      <c r="B183" s="28" t="s">
        <v>2382</v>
      </c>
      <c r="C183" s="33">
        <v>298.12</v>
      </c>
      <c r="D183" s="33">
        <v>39567</v>
      </c>
      <c r="E183"/>
      <c r="U183" s="27">
        <f t="shared" si="9"/>
        <v>41909</v>
      </c>
      <c r="V183" s="42" t="str">
        <f t="shared" si="10"/>
        <v>298,12</v>
      </c>
      <c r="W183" s="42" t="str">
        <f t="shared" si="8"/>
        <v>39.567</v>
      </c>
      <c r="X183" s="106" t="s">
        <v>2863</v>
      </c>
    </row>
    <row r="184" spans="1:24" ht="14.4" x14ac:dyDescent="0.55000000000000004">
      <c r="A184" s="73">
        <v>41910</v>
      </c>
      <c r="B184" s="28" t="s">
        <v>2383</v>
      </c>
      <c r="C184" s="33">
        <v>395.38</v>
      </c>
      <c r="D184" s="33">
        <v>52476</v>
      </c>
      <c r="E184"/>
      <c r="U184" s="27">
        <f t="shared" si="9"/>
        <v>41910</v>
      </c>
      <c r="V184" s="42" t="str">
        <f t="shared" si="10"/>
        <v>395,38</v>
      </c>
      <c r="W184" s="42" t="str">
        <f t="shared" si="8"/>
        <v>52.476</v>
      </c>
      <c r="X184" s="106" t="s">
        <v>2863</v>
      </c>
    </row>
    <row r="185" spans="1:24" ht="14.4" x14ac:dyDescent="0.55000000000000004">
      <c r="A185" s="73">
        <v>41911</v>
      </c>
      <c r="B185" s="28" t="s">
        <v>2384</v>
      </c>
      <c r="C185" s="33">
        <v>497.45</v>
      </c>
      <c r="D185" s="33">
        <v>66023</v>
      </c>
      <c r="E185"/>
      <c r="U185" s="27">
        <f t="shared" si="9"/>
        <v>41911</v>
      </c>
      <c r="V185" s="42" t="str">
        <f t="shared" si="10"/>
        <v>497,45</v>
      </c>
      <c r="W185" s="42" t="str">
        <f t="shared" si="8"/>
        <v>66.023</v>
      </c>
      <c r="X185" s="106" t="s">
        <v>2863</v>
      </c>
    </row>
    <row r="186" spans="1:24" ht="14.4" x14ac:dyDescent="0.55000000000000004">
      <c r="A186" s="73">
        <v>41912</v>
      </c>
      <c r="B186" s="28" t="s">
        <v>2385</v>
      </c>
      <c r="C186" s="33">
        <v>7.61</v>
      </c>
      <c r="D186" s="33">
        <v>1010</v>
      </c>
      <c r="E186"/>
      <c r="U186" s="27">
        <f t="shared" si="9"/>
        <v>41912</v>
      </c>
      <c r="V186" s="42" t="str">
        <f t="shared" si="10"/>
        <v>7,61</v>
      </c>
      <c r="W186" s="42" t="str">
        <f t="shared" si="8"/>
        <v>1.010</v>
      </c>
      <c r="X186" s="106" t="s">
        <v>2863</v>
      </c>
    </row>
    <row r="187" spans="1:24" ht="14.4" x14ac:dyDescent="0.55000000000000004">
      <c r="A187" s="73">
        <v>41913</v>
      </c>
      <c r="B187" s="28" t="s">
        <v>2386</v>
      </c>
      <c r="C187" s="33">
        <v>10.42</v>
      </c>
      <c r="D187" s="33">
        <v>1383</v>
      </c>
      <c r="E187"/>
      <c r="U187" s="27">
        <f t="shared" si="9"/>
        <v>41913</v>
      </c>
      <c r="V187" s="42" t="str">
        <f t="shared" si="10"/>
        <v>10,42</v>
      </c>
      <c r="W187" s="42" t="str">
        <f t="shared" si="8"/>
        <v>1.383</v>
      </c>
      <c r="X187" s="106" t="s">
        <v>2863</v>
      </c>
    </row>
    <row r="188" spans="1:24" ht="14.4" x14ac:dyDescent="0.55000000000000004">
      <c r="A188" s="73">
        <v>41914</v>
      </c>
      <c r="B188" s="28" t="s">
        <v>2387</v>
      </c>
      <c r="C188" s="33">
        <v>18.23</v>
      </c>
      <c r="D188" s="33">
        <v>2419</v>
      </c>
      <c r="E188"/>
      <c r="U188" s="27">
        <f t="shared" si="9"/>
        <v>41914</v>
      </c>
      <c r="V188" s="42" t="str">
        <f t="shared" si="10"/>
        <v>18,23</v>
      </c>
      <c r="W188" s="42" t="str">
        <f t="shared" si="8"/>
        <v>2.419</v>
      </c>
      <c r="X188" s="106" t="s">
        <v>2863</v>
      </c>
    </row>
    <row r="189" spans="1:24" ht="14.4" x14ac:dyDescent="0.55000000000000004">
      <c r="A189" s="73">
        <v>41915</v>
      </c>
      <c r="B189" s="28" t="s">
        <v>2388</v>
      </c>
      <c r="C189" s="33">
        <v>27.17</v>
      </c>
      <c r="D189" s="33">
        <v>3606</v>
      </c>
      <c r="E189"/>
      <c r="U189" s="27">
        <f t="shared" si="9"/>
        <v>41915</v>
      </c>
      <c r="V189" s="42" t="str">
        <f t="shared" si="10"/>
        <v>27,17</v>
      </c>
      <c r="W189" s="42" t="str">
        <f t="shared" si="8"/>
        <v>3.606</v>
      </c>
      <c r="X189" s="106" t="s">
        <v>2863</v>
      </c>
    </row>
    <row r="190" spans="1:24" ht="14.4" x14ac:dyDescent="0.55000000000000004">
      <c r="A190" s="73">
        <v>41916</v>
      </c>
      <c r="B190" s="28" t="s">
        <v>2389</v>
      </c>
      <c r="C190" s="33">
        <v>7.98</v>
      </c>
      <c r="D190" s="33">
        <v>1059</v>
      </c>
      <c r="E190"/>
      <c r="U190" s="27">
        <f t="shared" si="9"/>
        <v>41916</v>
      </c>
      <c r="V190" s="42" t="str">
        <f t="shared" si="10"/>
        <v>7,98</v>
      </c>
      <c r="W190" s="42" t="str">
        <f t="shared" si="8"/>
        <v>1.059</v>
      </c>
      <c r="X190" s="106" t="s">
        <v>2863</v>
      </c>
    </row>
    <row r="191" spans="1:24" ht="14.4" x14ac:dyDescent="0.55000000000000004">
      <c r="A191" s="73">
        <v>41917</v>
      </c>
      <c r="B191" s="28" t="s">
        <v>2390</v>
      </c>
      <c r="C191" s="33">
        <v>11.8</v>
      </c>
      <c r="D191" s="33">
        <v>1566</v>
      </c>
      <c r="E191"/>
      <c r="U191" s="27">
        <f t="shared" si="9"/>
        <v>41917</v>
      </c>
      <c r="V191" s="42" t="str">
        <f t="shared" si="10"/>
        <v>11,80</v>
      </c>
      <c r="W191" s="42" t="str">
        <f t="shared" si="8"/>
        <v>1.566</v>
      </c>
      <c r="X191" s="106" t="s">
        <v>2863</v>
      </c>
    </row>
    <row r="192" spans="1:24" ht="14.4" x14ac:dyDescent="0.55000000000000004">
      <c r="A192" s="73">
        <v>41918</v>
      </c>
      <c r="B192" s="28" t="s">
        <v>2391</v>
      </c>
      <c r="C192" s="33">
        <v>22.23</v>
      </c>
      <c r="D192" s="33">
        <v>2951</v>
      </c>
      <c r="E192"/>
      <c r="U192" s="27">
        <f t="shared" si="9"/>
        <v>41918</v>
      </c>
      <c r="V192" s="42" t="str">
        <f t="shared" si="10"/>
        <v>22,23</v>
      </c>
      <c r="W192" s="42" t="str">
        <f t="shared" si="8"/>
        <v>2.951</v>
      </c>
      <c r="X192" s="106" t="s">
        <v>2863</v>
      </c>
    </row>
    <row r="193" spans="1:24" ht="14.4" x14ac:dyDescent="0.55000000000000004">
      <c r="A193" s="73">
        <v>41919</v>
      </c>
      <c r="B193" s="28" t="s">
        <v>2392</v>
      </c>
      <c r="C193" s="33">
        <v>32.04</v>
      </c>
      <c r="D193" s="33">
        <v>4253</v>
      </c>
      <c r="E193"/>
      <c r="U193" s="27">
        <f t="shared" si="9"/>
        <v>41919</v>
      </c>
      <c r="V193" s="42" t="str">
        <f t="shared" si="10"/>
        <v>32,04</v>
      </c>
      <c r="W193" s="42" t="str">
        <f t="shared" si="8"/>
        <v>4.253</v>
      </c>
      <c r="X193" s="106" t="s">
        <v>2863</v>
      </c>
    </row>
    <row r="194" spans="1:24" ht="14.4" x14ac:dyDescent="0.55000000000000004">
      <c r="A194" s="73">
        <v>41920</v>
      </c>
      <c r="B194" s="28" t="s">
        <v>2393</v>
      </c>
      <c r="C194" s="33">
        <v>56.09</v>
      </c>
      <c r="D194" s="33">
        <v>7444</v>
      </c>
      <c r="E194"/>
      <c r="U194" s="27">
        <f t="shared" si="9"/>
        <v>41920</v>
      </c>
      <c r="V194" s="42" t="str">
        <f t="shared" si="10"/>
        <v>56,09</v>
      </c>
      <c r="W194" s="42" t="str">
        <f t="shared" si="8"/>
        <v>7.444</v>
      </c>
      <c r="X194" s="106" t="s">
        <v>2863</v>
      </c>
    </row>
    <row r="195" spans="1:24" ht="14.4" x14ac:dyDescent="0.55000000000000004">
      <c r="A195" s="73">
        <v>41921</v>
      </c>
      <c r="B195" s="28" t="s">
        <v>2394</v>
      </c>
      <c r="C195" s="33">
        <v>11.53</v>
      </c>
      <c r="D195" s="33">
        <v>1530</v>
      </c>
      <c r="E195"/>
      <c r="U195" s="27">
        <f t="shared" si="9"/>
        <v>41921</v>
      </c>
      <c r="V195" s="42" t="str">
        <f t="shared" si="10"/>
        <v>11,53</v>
      </c>
      <c r="W195" s="42" t="str">
        <f t="shared" ref="W195:W258" si="11">TEXT(D195,"0.00")</f>
        <v>1.530</v>
      </c>
      <c r="X195" s="106" t="s">
        <v>2863</v>
      </c>
    </row>
    <row r="196" spans="1:24" ht="14.4" x14ac:dyDescent="0.55000000000000004">
      <c r="A196" s="73">
        <v>41922</v>
      </c>
      <c r="B196" s="28" t="s">
        <v>2395</v>
      </c>
      <c r="C196" s="33">
        <v>16.77</v>
      </c>
      <c r="D196" s="33">
        <v>2226</v>
      </c>
      <c r="E196"/>
      <c r="U196" s="27">
        <f t="shared" si="9"/>
        <v>41922</v>
      </c>
      <c r="V196" s="42" t="str">
        <f t="shared" si="10"/>
        <v>16,77</v>
      </c>
      <c r="W196" s="42" t="str">
        <f t="shared" si="11"/>
        <v>2.226</v>
      </c>
      <c r="X196" s="106" t="s">
        <v>2863</v>
      </c>
    </row>
    <row r="197" spans="1:24" ht="14.4" x14ac:dyDescent="0.55000000000000004">
      <c r="A197" s="73">
        <v>41923</v>
      </c>
      <c r="B197" s="28" t="s">
        <v>2396</v>
      </c>
      <c r="C197" s="33">
        <v>27.57</v>
      </c>
      <c r="D197" s="33">
        <v>3659</v>
      </c>
      <c r="E197"/>
      <c r="U197" s="27">
        <f t="shared" si="9"/>
        <v>41923</v>
      </c>
      <c r="V197" s="42" t="str">
        <f t="shared" si="10"/>
        <v>27,57</v>
      </c>
      <c r="W197" s="42" t="str">
        <f t="shared" si="11"/>
        <v>3.659</v>
      </c>
      <c r="X197" s="106" t="s">
        <v>2863</v>
      </c>
    </row>
    <row r="198" spans="1:24" ht="14.4" x14ac:dyDescent="0.55000000000000004">
      <c r="A198" s="73">
        <v>41924</v>
      </c>
      <c r="B198" s="28" t="s">
        <v>2397</v>
      </c>
      <c r="C198" s="33">
        <v>41.91</v>
      </c>
      <c r="D198" s="33">
        <v>5563</v>
      </c>
      <c r="E198"/>
      <c r="U198" s="27">
        <f t="shared" si="9"/>
        <v>41924</v>
      </c>
      <c r="V198" s="42" t="str">
        <f t="shared" si="10"/>
        <v>41,91</v>
      </c>
      <c r="W198" s="42" t="str">
        <f t="shared" si="11"/>
        <v>5.563</v>
      </c>
      <c r="X198" s="106" t="s">
        <v>2863</v>
      </c>
    </row>
    <row r="199" spans="1:24" ht="14.4" x14ac:dyDescent="0.55000000000000004">
      <c r="A199" s="73">
        <v>41925</v>
      </c>
      <c r="B199" s="28" t="s">
        <v>2398</v>
      </c>
      <c r="C199" s="33">
        <v>63.78</v>
      </c>
      <c r="D199" s="33">
        <v>8465</v>
      </c>
      <c r="E199"/>
      <c r="U199" s="27">
        <f t="shared" si="9"/>
        <v>41925</v>
      </c>
      <c r="V199" s="42" t="str">
        <f t="shared" si="10"/>
        <v>63,78</v>
      </c>
      <c r="W199" s="42" t="str">
        <f t="shared" si="11"/>
        <v>8.465</v>
      </c>
      <c r="X199" s="106" t="s">
        <v>2863</v>
      </c>
    </row>
    <row r="200" spans="1:24" ht="14.4" x14ac:dyDescent="0.55000000000000004">
      <c r="A200" s="73">
        <v>41926</v>
      </c>
      <c r="B200" s="28" t="s">
        <v>2399</v>
      </c>
      <c r="C200" s="33">
        <v>99.4</v>
      </c>
      <c r="D200" s="33">
        <v>13193</v>
      </c>
      <c r="E200"/>
      <c r="U200" s="27">
        <f t="shared" si="9"/>
        <v>41926</v>
      </c>
      <c r="V200" s="42" t="str">
        <f t="shared" si="10"/>
        <v>99,40</v>
      </c>
      <c r="W200" s="42" t="str">
        <f t="shared" si="11"/>
        <v>13.193</v>
      </c>
      <c r="X200" s="106" t="s">
        <v>2863</v>
      </c>
    </row>
    <row r="201" spans="1:24" ht="14.4" x14ac:dyDescent="0.55000000000000004">
      <c r="A201" s="73">
        <v>41927</v>
      </c>
      <c r="B201" s="28" t="s">
        <v>2400</v>
      </c>
      <c r="C201" s="33">
        <v>156.30000000000001</v>
      </c>
      <c r="D201" s="33">
        <v>20745</v>
      </c>
      <c r="E201"/>
      <c r="U201" s="27">
        <f t="shared" si="9"/>
        <v>41927</v>
      </c>
      <c r="V201" s="42" t="str">
        <f t="shared" si="10"/>
        <v>156,30</v>
      </c>
      <c r="W201" s="42" t="str">
        <f t="shared" si="11"/>
        <v>20.745</v>
      </c>
      <c r="X201" s="106" t="s">
        <v>2863</v>
      </c>
    </row>
    <row r="202" spans="1:24" ht="14.4" x14ac:dyDescent="0.55000000000000004">
      <c r="A202" s="73">
        <v>41928</v>
      </c>
      <c r="B202" s="28" t="s">
        <v>2401</v>
      </c>
      <c r="C202" s="33">
        <v>213.61</v>
      </c>
      <c r="D202" s="33">
        <v>28351</v>
      </c>
      <c r="E202"/>
      <c r="U202" s="27">
        <f t="shared" si="9"/>
        <v>41928</v>
      </c>
      <c r="V202" s="42" t="str">
        <f t="shared" si="10"/>
        <v>213,61</v>
      </c>
      <c r="W202" s="42" t="str">
        <f t="shared" si="11"/>
        <v>28.351</v>
      </c>
      <c r="X202" s="106" t="s">
        <v>2863</v>
      </c>
    </row>
    <row r="203" spans="1:24" ht="14.4" x14ac:dyDescent="0.55000000000000004">
      <c r="A203" s="73">
        <v>41929</v>
      </c>
      <c r="B203" s="28" t="s">
        <v>2402</v>
      </c>
      <c r="C203" s="33">
        <v>274.99</v>
      </c>
      <c r="D203" s="33">
        <v>36497</v>
      </c>
      <c r="E203"/>
      <c r="U203" s="27">
        <f t="shared" ref="U203:U266" si="12">A203</f>
        <v>41929</v>
      </c>
      <c r="V203" s="42" t="str">
        <f t="shared" ref="V203:V266" si="13">TEXT(C203,"0,00")</f>
        <v>274,99</v>
      </c>
      <c r="W203" s="42" t="str">
        <f t="shared" si="11"/>
        <v>36.497</v>
      </c>
      <c r="X203" s="106" t="s">
        <v>2863</v>
      </c>
    </row>
    <row r="204" spans="1:24" ht="14.4" x14ac:dyDescent="0.55000000000000004">
      <c r="A204" s="73">
        <v>41930</v>
      </c>
      <c r="B204" s="28" t="s">
        <v>2403</v>
      </c>
      <c r="C204" s="33">
        <v>393.9</v>
      </c>
      <c r="D204" s="33">
        <v>52280</v>
      </c>
      <c r="E204"/>
      <c r="U204" s="27">
        <f t="shared" si="12"/>
        <v>41930</v>
      </c>
      <c r="V204" s="42" t="str">
        <f t="shared" si="13"/>
        <v>393,90</v>
      </c>
      <c r="W204" s="42" t="str">
        <f t="shared" si="11"/>
        <v>52.280</v>
      </c>
      <c r="X204" s="106" t="s">
        <v>2863</v>
      </c>
    </row>
    <row r="205" spans="1:24" ht="14.4" x14ac:dyDescent="0.55000000000000004">
      <c r="A205" s="73">
        <v>41931</v>
      </c>
      <c r="B205" s="28" t="s">
        <v>2404</v>
      </c>
      <c r="C205" s="33">
        <v>547.94000000000005</v>
      </c>
      <c r="D205" s="33">
        <v>72724</v>
      </c>
      <c r="E205"/>
      <c r="U205" s="27">
        <f t="shared" si="12"/>
        <v>41931</v>
      </c>
      <c r="V205" s="42" t="str">
        <f t="shared" si="13"/>
        <v>547,94</v>
      </c>
      <c r="W205" s="42" t="str">
        <f t="shared" si="11"/>
        <v>72.724</v>
      </c>
      <c r="X205" s="106" t="s">
        <v>2863</v>
      </c>
    </row>
    <row r="206" spans="1:24" ht="14.4" x14ac:dyDescent="0.55000000000000004">
      <c r="A206" s="73">
        <v>41932</v>
      </c>
      <c r="B206" s="28" t="s">
        <v>2405</v>
      </c>
      <c r="C206" s="33">
        <v>687.43</v>
      </c>
      <c r="D206" s="33">
        <v>91238</v>
      </c>
      <c r="E206"/>
      <c r="U206" s="27">
        <f t="shared" si="12"/>
        <v>41932</v>
      </c>
      <c r="V206" s="42" t="str">
        <f t="shared" si="13"/>
        <v>687,43</v>
      </c>
      <c r="W206" s="42" t="str">
        <f t="shared" si="11"/>
        <v>91.238</v>
      </c>
      <c r="X206" s="106" t="s">
        <v>2863</v>
      </c>
    </row>
    <row r="207" spans="1:24" ht="14.4" x14ac:dyDescent="0.55000000000000004">
      <c r="A207" s="73">
        <v>41933</v>
      </c>
      <c r="B207" s="28" t="s">
        <v>2406</v>
      </c>
      <c r="C207" s="33">
        <v>851.19</v>
      </c>
      <c r="D207" s="33">
        <v>112972</v>
      </c>
      <c r="E207"/>
      <c r="U207" s="27">
        <f t="shared" si="12"/>
        <v>41933</v>
      </c>
      <c r="V207" s="42" t="str">
        <f t="shared" si="13"/>
        <v>851,19</v>
      </c>
      <c r="W207" s="42" t="str">
        <f t="shared" si="11"/>
        <v>112.972</v>
      </c>
      <c r="X207" s="106" t="s">
        <v>2863</v>
      </c>
    </row>
    <row r="208" spans="1:24" ht="14.4" x14ac:dyDescent="0.55000000000000004">
      <c r="A208" s="73">
        <v>41934</v>
      </c>
      <c r="B208" s="28" t="s">
        <v>2407</v>
      </c>
      <c r="C208" s="33">
        <v>1037.98</v>
      </c>
      <c r="D208" s="33">
        <v>137764</v>
      </c>
      <c r="E208"/>
      <c r="U208" s="27">
        <f t="shared" si="12"/>
        <v>41934</v>
      </c>
      <c r="V208" s="42" t="str">
        <f t="shared" si="13"/>
        <v>1037,98</v>
      </c>
      <c r="W208" s="42" t="str">
        <f t="shared" si="11"/>
        <v>137.764</v>
      </c>
      <c r="X208" s="106" t="s">
        <v>2863</v>
      </c>
    </row>
    <row r="209" spans="1:24" ht="14.4" x14ac:dyDescent="0.55000000000000004">
      <c r="A209" s="73">
        <v>41935</v>
      </c>
      <c r="B209" s="28" t="s">
        <v>2408</v>
      </c>
      <c r="C209" s="33">
        <v>1380.36</v>
      </c>
      <c r="D209" s="33">
        <v>183205</v>
      </c>
      <c r="E209"/>
      <c r="J209" s="71"/>
      <c r="K209" s="29"/>
      <c r="L209" s="30"/>
      <c r="U209" s="27">
        <f t="shared" si="12"/>
        <v>41935</v>
      </c>
      <c r="V209" s="42" t="str">
        <f t="shared" si="13"/>
        <v>1380,36</v>
      </c>
      <c r="W209" s="42" t="str">
        <f t="shared" si="11"/>
        <v>183.205</v>
      </c>
      <c r="X209" s="106" t="s">
        <v>2863</v>
      </c>
    </row>
    <row r="210" spans="1:24" ht="14.4" x14ac:dyDescent="0.55000000000000004">
      <c r="A210" s="73">
        <v>41936</v>
      </c>
      <c r="B210" s="28" t="s">
        <v>2409</v>
      </c>
      <c r="C210" s="33">
        <v>12.63</v>
      </c>
      <c r="D210" s="33">
        <v>1676</v>
      </c>
      <c r="E210"/>
      <c r="J210" s="71"/>
      <c r="K210" s="29"/>
      <c r="L210" s="30"/>
      <c r="U210" s="27">
        <f t="shared" si="12"/>
        <v>41936</v>
      </c>
      <c r="V210" s="42" t="str">
        <f t="shared" si="13"/>
        <v>12,63</v>
      </c>
      <c r="W210" s="42" t="str">
        <f t="shared" si="11"/>
        <v>1.676</v>
      </c>
      <c r="X210" s="106" t="s">
        <v>2863</v>
      </c>
    </row>
    <row r="211" spans="1:24" ht="14.4" x14ac:dyDescent="0.55000000000000004">
      <c r="A211" s="73">
        <v>41937</v>
      </c>
      <c r="B211" s="28" t="s">
        <v>2410</v>
      </c>
      <c r="C211" s="33">
        <v>19.18</v>
      </c>
      <c r="D211" s="33">
        <v>2546</v>
      </c>
      <c r="E211"/>
      <c r="J211" s="71"/>
      <c r="K211" s="29"/>
      <c r="L211" s="30"/>
      <c r="U211" s="27">
        <f t="shared" si="12"/>
        <v>41937</v>
      </c>
      <c r="V211" s="42" t="str">
        <f t="shared" si="13"/>
        <v>19,18</v>
      </c>
      <c r="W211" s="42" t="str">
        <f t="shared" si="11"/>
        <v>2.546</v>
      </c>
      <c r="X211" s="106" t="s">
        <v>2863</v>
      </c>
    </row>
    <row r="212" spans="1:24" ht="14.4" x14ac:dyDescent="0.55000000000000004">
      <c r="A212" s="73">
        <v>41938</v>
      </c>
      <c r="B212" s="28" t="s">
        <v>2411</v>
      </c>
      <c r="C212" s="33">
        <v>33.08</v>
      </c>
      <c r="D212" s="33">
        <v>4390</v>
      </c>
      <c r="E212"/>
      <c r="J212" s="71"/>
      <c r="K212" s="29"/>
      <c r="L212" s="30"/>
      <c r="U212" s="27">
        <f t="shared" si="12"/>
        <v>41938</v>
      </c>
      <c r="V212" s="42" t="str">
        <f t="shared" si="13"/>
        <v>33,08</v>
      </c>
      <c r="W212" s="42" t="str">
        <f t="shared" si="11"/>
        <v>4.390</v>
      </c>
      <c r="X212" s="106" t="s">
        <v>2863</v>
      </c>
    </row>
    <row r="213" spans="1:24" ht="14.4" x14ac:dyDescent="0.55000000000000004">
      <c r="A213" s="73">
        <v>41939</v>
      </c>
      <c r="B213" s="28" t="s">
        <v>2412</v>
      </c>
      <c r="C213" s="33">
        <v>47</v>
      </c>
      <c r="D213" s="33">
        <v>6238</v>
      </c>
      <c r="E213"/>
      <c r="J213" s="71"/>
      <c r="K213" s="29"/>
      <c r="L213" s="30"/>
      <c r="U213" s="27">
        <f t="shared" si="12"/>
        <v>41939</v>
      </c>
      <c r="V213" s="42" t="str">
        <f t="shared" si="13"/>
        <v>47,00</v>
      </c>
      <c r="W213" s="42" t="str">
        <f t="shared" si="11"/>
        <v>6.238</v>
      </c>
      <c r="X213" s="106" t="s">
        <v>2863</v>
      </c>
    </row>
    <row r="214" spans="1:24" ht="14.4" x14ac:dyDescent="0.55000000000000004">
      <c r="A214" s="73">
        <v>41940</v>
      </c>
      <c r="B214" s="28" t="s">
        <v>2413</v>
      </c>
      <c r="C214" s="33">
        <v>74.489999999999995</v>
      </c>
      <c r="D214" s="33">
        <v>9887</v>
      </c>
      <c r="E214"/>
      <c r="J214" s="71"/>
      <c r="K214" s="29"/>
      <c r="L214" s="30"/>
      <c r="U214" s="27">
        <f t="shared" si="12"/>
        <v>41940</v>
      </c>
      <c r="V214" s="42" t="str">
        <f t="shared" si="13"/>
        <v>74,49</v>
      </c>
      <c r="W214" s="42" t="str">
        <f t="shared" si="11"/>
        <v>9.887</v>
      </c>
      <c r="X214" s="106" t="s">
        <v>2863</v>
      </c>
    </row>
    <row r="215" spans="1:24" ht="14.4" x14ac:dyDescent="0.55000000000000004">
      <c r="A215" s="73">
        <v>41941</v>
      </c>
      <c r="B215" s="28" t="s">
        <v>2414</v>
      </c>
      <c r="C215" s="33">
        <v>117.76</v>
      </c>
      <c r="D215" s="33">
        <v>15630</v>
      </c>
      <c r="E215"/>
      <c r="J215" s="71"/>
      <c r="K215" s="29"/>
      <c r="L215" s="30"/>
      <c r="U215" s="27">
        <f t="shared" si="12"/>
        <v>41941</v>
      </c>
      <c r="V215" s="42" t="str">
        <f t="shared" si="13"/>
        <v>117,76</v>
      </c>
      <c r="W215" s="42" t="str">
        <f t="shared" si="11"/>
        <v>15.630</v>
      </c>
      <c r="X215" s="106" t="s">
        <v>2863</v>
      </c>
    </row>
    <row r="216" spans="1:24" ht="14.4" x14ac:dyDescent="0.55000000000000004">
      <c r="A216" s="73">
        <v>41942</v>
      </c>
      <c r="B216" s="28" t="s">
        <v>2415</v>
      </c>
      <c r="C216" s="33">
        <v>193.12</v>
      </c>
      <c r="D216" s="33">
        <v>25631</v>
      </c>
      <c r="E216"/>
      <c r="J216" s="71"/>
      <c r="K216" s="29"/>
      <c r="L216" s="30"/>
      <c r="U216" s="27">
        <f t="shared" si="12"/>
        <v>41942</v>
      </c>
      <c r="V216" s="42" t="str">
        <f t="shared" si="13"/>
        <v>193,12</v>
      </c>
      <c r="W216" s="42" t="str">
        <f t="shared" si="11"/>
        <v>25.631</v>
      </c>
      <c r="X216" s="106" t="s">
        <v>2863</v>
      </c>
    </row>
    <row r="217" spans="1:24" ht="14.4" x14ac:dyDescent="0.55000000000000004">
      <c r="A217" s="73">
        <v>41943</v>
      </c>
      <c r="B217" s="28" t="s">
        <v>2416</v>
      </c>
      <c r="C217" s="33">
        <v>257.47000000000003</v>
      </c>
      <c r="D217" s="33">
        <v>34172</v>
      </c>
      <c r="E217"/>
      <c r="J217" s="71"/>
      <c r="K217" s="29"/>
      <c r="L217" s="30"/>
      <c r="U217" s="27">
        <f t="shared" si="12"/>
        <v>41943</v>
      </c>
      <c r="V217" s="42" t="str">
        <f t="shared" si="13"/>
        <v>257,47</v>
      </c>
      <c r="W217" s="42" t="str">
        <f t="shared" si="11"/>
        <v>34.172</v>
      </c>
      <c r="X217" s="106" t="s">
        <v>2863</v>
      </c>
    </row>
    <row r="218" spans="1:24" ht="14.4" x14ac:dyDescent="0.55000000000000004">
      <c r="A218" s="73">
        <v>41944</v>
      </c>
      <c r="B218" s="28" t="s">
        <v>2417</v>
      </c>
      <c r="C218" s="33">
        <v>21.9</v>
      </c>
      <c r="D218" s="33">
        <v>2907</v>
      </c>
      <c r="E218"/>
      <c r="J218" s="71"/>
      <c r="K218" s="29"/>
      <c r="L218" s="30"/>
      <c r="U218" s="27">
        <f t="shared" si="12"/>
        <v>41944</v>
      </c>
      <c r="V218" s="42" t="str">
        <f t="shared" si="13"/>
        <v>21,90</v>
      </c>
      <c r="W218" s="42" t="str">
        <f t="shared" si="11"/>
        <v>2.907</v>
      </c>
      <c r="X218" s="106" t="s">
        <v>2863</v>
      </c>
    </row>
    <row r="219" spans="1:24" ht="14.4" x14ac:dyDescent="0.55000000000000004">
      <c r="A219" s="73">
        <v>41945</v>
      </c>
      <c r="B219" s="28" t="s">
        <v>2418</v>
      </c>
      <c r="C219" s="33">
        <v>37.11</v>
      </c>
      <c r="D219" s="33">
        <v>4925</v>
      </c>
      <c r="E219"/>
      <c r="J219" s="71"/>
      <c r="K219" s="29"/>
      <c r="L219" s="30"/>
      <c r="U219" s="27">
        <f t="shared" si="12"/>
        <v>41945</v>
      </c>
      <c r="V219" s="42" t="str">
        <f t="shared" si="13"/>
        <v>37,11</v>
      </c>
      <c r="W219" s="42" t="str">
        <f t="shared" si="11"/>
        <v>4.925</v>
      </c>
      <c r="X219" s="106" t="s">
        <v>2863</v>
      </c>
    </row>
    <row r="220" spans="1:24" ht="14.4" x14ac:dyDescent="0.55000000000000004">
      <c r="A220" s="73">
        <v>41946</v>
      </c>
      <c r="B220" s="28" t="s">
        <v>2419</v>
      </c>
      <c r="C220" s="33">
        <v>41.41</v>
      </c>
      <c r="D220" s="33">
        <v>5496</v>
      </c>
      <c r="E220"/>
      <c r="J220" s="71"/>
      <c r="K220" s="29"/>
      <c r="L220" s="30"/>
      <c r="U220" s="27">
        <f t="shared" si="12"/>
        <v>41946</v>
      </c>
      <c r="V220" s="42" t="str">
        <f t="shared" si="13"/>
        <v>41,41</v>
      </c>
      <c r="W220" s="42" t="str">
        <f t="shared" si="11"/>
        <v>5.496</v>
      </c>
      <c r="X220" s="106" t="s">
        <v>2863</v>
      </c>
    </row>
    <row r="221" spans="1:24" ht="14.4" x14ac:dyDescent="0.55000000000000004">
      <c r="A221" s="73">
        <v>41947</v>
      </c>
      <c r="B221" s="28" t="s">
        <v>2420</v>
      </c>
      <c r="C221" s="33">
        <v>51.33</v>
      </c>
      <c r="D221" s="33">
        <v>6813</v>
      </c>
      <c r="E221"/>
      <c r="J221" s="71"/>
      <c r="K221" s="29"/>
      <c r="L221" s="30"/>
      <c r="U221" s="27">
        <f t="shared" si="12"/>
        <v>41947</v>
      </c>
      <c r="V221" s="42" t="str">
        <f t="shared" si="13"/>
        <v>51,33</v>
      </c>
      <c r="W221" s="42" t="str">
        <f t="shared" si="11"/>
        <v>6.813</v>
      </c>
      <c r="X221" s="106" t="s">
        <v>2863</v>
      </c>
    </row>
    <row r="222" spans="1:24" ht="14.4" x14ac:dyDescent="0.55000000000000004">
      <c r="A222" s="73">
        <v>41948</v>
      </c>
      <c r="B222" s="28" t="s">
        <v>2421</v>
      </c>
      <c r="C222" s="33">
        <v>54.51</v>
      </c>
      <c r="D222" s="33">
        <v>7235</v>
      </c>
      <c r="E222"/>
      <c r="J222" s="71"/>
      <c r="K222" s="29"/>
      <c r="L222" s="30"/>
      <c r="U222" s="27">
        <f t="shared" si="12"/>
        <v>41948</v>
      </c>
      <c r="V222" s="42" t="str">
        <f t="shared" si="13"/>
        <v>54,51</v>
      </c>
      <c r="W222" s="42" t="str">
        <f t="shared" si="11"/>
        <v>7.235</v>
      </c>
      <c r="X222" s="106" t="s">
        <v>2863</v>
      </c>
    </row>
    <row r="223" spans="1:24" ht="14.4" x14ac:dyDescent="0.55000000000000004">
      <c r="A223" s="73">
        <v>41949</v>
      </c>
      <c r="B223" s="28" t="s">
        <v>2422</v>
      </c>
      <c r="C223" s="33">
        <v>68.44</v>
      </c>
      <c r="D223" s="33">
        <v>9083</v>
      </c>
      <c r="E223"/>
      <c r="J223" s="71"/>
      <c r="K223" s="29"/>
      <c r="L223" s="30"/>
      <c r="U223" s="27">
        <f t="shared" si="12"/>
        <v>41949</v>
      </c>
      <c r="V223" s="42" t="str">
        <f t="shared" si="13"/>
        <v>68,44</v>
      </c>
      <c r="W223" s="42" t="str">
        <f t="shared" si="11"/>
        <v>9.083</v>
      </c>
      <c r="X223" s="106" t="s">
        <v>2863</v>
      </c>
    </row>
    <row r="224" spans="1:24" ht="14.4" x14ac:dyDescent="0.55000000000000004">
      <c r="A224" s="73">
        <v>41950</v>
      </c>
      <c r="B224" s="28" t="s">
        <v>2423</v>
      </c>
      <c r="C224" s="33">
        <v>72.180000000000007</v>
      </c>
      <c r="D224" s="33">
        <v>9580</v>
      </c>
      <c r="E224"/>
      <c r="J224" s="71"/>
      <c r="K224" s="29"/>
      <c r="L224" s="30"/>
      <c r="U224" s="27">
        <f t="shared" si="12"/>
        <v>41950</v>
      </c>
      <c r="V224" s="42" t="str">
        <f t="shared" si="13"/>
        <v>72,18</v>
      </c>
      <c r="W224" s="42" t="str">
        <f t="shared" si="11"/>
        <v>9.580</v>
      </c>
      <c r="X224" s="106" t="s">
        <v>2863</v>
      </c>
    </row>
    <row r="225" spans="1:24" ht="14.4" x14ac:dyDescent="0.55000000000000004">
      <c r="A225" s="73">
        <v>41951</v>
      </c>
      <c r="B225" s="28" t="s">
        <v>2424</v>
      </c>
      <c r="C225" s="33">
        <v>35.68</v>
      </c>
      <c r="D225" s="33">
        <v>4736</v>
      </c>
      <c r="E225"/>
      <c r="J225" s="71"/>
      <c r="K225" s="29"/>
      <c r="L225" s="30"/>
      <c r="U225" s="27">
        <f t="shared" si="12"/>
        <v>41951</v>
      </c>
      <c r="V225" s="42" t="str">
        <f t="shared" si="13"/>
        <v>35,68</v>
      </c>
      <c r="W225" s="42" t="str">
        <f t="shared" si="11"/>
        <v>4.736</v>
      </c>
      <c r="X225" s="106" t="s">
        <v>2863</v>
      </c>
    </row>
    <row r="226" spans="1:24" ht="14.4" x14ac:dyDescent="0.55000000000000004">
      <c r="A226" s="73">
        <v>41952</v>
      </c>
      <c r="B226" s="28" t="s">
        <v>2425</v>
      </c>
      <c r="C226" s="33">
        <v>57.9</v>
      </c>
      <c r="D226" s="33">
        <v>7685</v>
      </c>
      <c r="E226"/>
      <c r="J226" s="71"/>
      <c r="K226" s="29"/>
      <c r="L226" s="30"/>
      <c r="U226" s="27">
        <f t="shared" si="12"/>
        <v>41952</v>
      </c>
      <c r="V226" s="42" t="str">
        <f t="shared" si="13"/>
        <v>57,90</v>
      </c>
      <c r="W226" s="42" t="str">
        <f t="shared" si="11"/>
        <v>7.685</v>
      </c>
      <c r="X226" s="106" t="s">
        <v>2863</v>
      </c>
    </row>
    <row r="227" spans="1:24" ht="14.4" x14ac:dyDescent="0.55000000000000004">
      <c r="A227" s="73">
        <v>41953</v>
      </c>
      <c r="B227" s="28" t="s">
        <v>2426</v>
      </c>
      <c r="C227" s="33">
        <v>65.86</v>
      </c>
      <c r="D227" s="33">
        <v>8741</v>
      </c>
      <c r="E227"/>
      <c r="J227" s="71"/>
      <c r="K227" s="29"/>
      <c r="L227" s="30"/>
      <c r="U227" s="27">
        <f t="shared" si="12"/>
        <v>41953</v>
      </c>
      <c r="V227" s="42" t="str">
        <f t="shared" si="13"/>
        <v>65,86</v>
      </c>
      <c r="W227" s="42" t="str">
        <f t="shared" si="11"/>
        <v>8.741</v>
      </c>
      <c r="X227" s="106" t="s">
        <v>2863</v>
      </c>
    </row>
    <row r="228" spans="1:24" ht="14.4" x14ac:dyDescent="0.55000000000000004">
      <c r="A228" s="73">
        <v>41954</v>
      </c>
      <c r="B228" s="28" t="s">
        <v>2427</v>
      </c>
      <c r="C228" s="33">
        <v>80.38</v>
      </c>
      <c r="D228" s="33">
        <v>10668</v>
      </c>
      <c r="E228"/>
      <c r="J228" s="71"/>
      <c r="K228" s="29"/>
      <c r="L228" s="30"/>
      <c r="U228" s="27">
        <f t="shared" si="12"/>
        <v>41954</v>
      </c>
      <c r="V228" s="42" t="str">
        <f t="shared" si="13"/>
        <v>80,38</v>
      </c>
      <c r="W228" s="42" t="str">
        <f t="shared" si="11"/>
        <v>10.668</v>
      </c>
      <c r="X228" s="106" t="s">
        <v>2863</v>
      </c>
    </row>
    <row r="229" spans="1:24" ht="14.4" x14ac:dyDescent="0.55000000000000004">
      <c r="A229" s="73">
        <v>41955</v>
      </c>
      <c r="B229" s="28" t="s">
        <v>2428</v>
      </c>
      <c r="C229" s="33">
        <v>95.6</v>
      </c>
      <c r="D229" s="33">
        <v>12688</v>
      </c>
      <c r="E229"/>
      <c r="J229" s="71"/>
      <c r="K229" s="29"/>
      <c r="L229" s="30"/>
      <c r="U229" s="27">
        <f t="shared" si="12"/>
        <v>41955</v>
      </c>
      <c r="V229" s="42" t="str">
        <f t="shared" si="13"/>
        <v>95,60</v>
      </c>
      <c r="W229" s="42" t="str">
        <f t="shared" si="11"/>
        <v>12.688</v>
      </c>
      <c r="X229" s="106" t="s">
        <v>2863</v>
      </c>
    </row>
    <row r="230" spans="1:24" ht="14.4" x14ac:dyDescent="0.55000000000000004">
      <c r="A230" s="73">
        <v>41956</v>
      </c>
      <c r="B230" s="28" t="s">
        <v>2429</v>
      </c>
      <c r="C230" s="33">
        <v>104.15</v>
      </c>
      <c r="D230" s="33">
        <v>13823</v>
      </c>
      <c r="E230"/>
      <c r="J230" s="71"/>
      <c r="K230" s="29"/>
      <c r="L230" s="30"/>
      <c r="U230" s="27">
        <f t="shared" si="12"/>
        <v>41956</v>
      </c>
      <c r="V230" s="42" t="str">
        <f t="shared" si="13"/>
        <v>104,15</v>
      </c>
      <c r="W230" s="42" t="str">
        <f t="shared" si="11"/>
        <v>13.823</v>
      </c>
      <c r="X230" s="106" t="s">
        <v>2863</v>
      </c>
    </row>
    <row r="231" spans="1:24" ht="14.4" x14ac:dyDescent="0.55000000000000004">
      <c r="A231" s="73">
        <v>41957</v>
      </c>
      <c r="B231" s="28" t="s">
        <v>2430</v>
      </c>
      <c r="C231" s="33">
        <v>127.7</v>
      </c>
      <c r="D231" s="33">
        <v>16949</v>
      </c>
      <c r="E231"/>
      <c r="J231" s="71"/>
      <c r="K231" s="29"/>
      <c r="L231" s="30"/>
      <c r="U231" s="27">
        <f t="shared" si="12"/>
        <v>41957</v>
      </c>
      <c r="V231" s="42" t="str">
        <f t="shared" si="13"/>
        <v>127,70</v>
      </c>
      <c r="W231" s="42" t="str">
        <f t="shared" si="11"/>
        <v>16.949</v>
      </c>
      <c r="X231" s="106" t="s">
        <v>2863</v>
      </c>
    </row>
    <row r="232" spans="1:24" ht="14.4" x14ac:dyDescent="0.55000000000000004">
      <c r="A232" s="73">
        <v>42001</v>
      </c>
      <c r="B232" s="28" t="s">
        <v>2431</v>
      </c>
      <c r="C232" s="33">
        <v>45.74</v>
      </c>
      <c r="D232" s="33">
        <v>6071</v>
      </c>
      <c r="E232"/>
      <c r="J232" s="71"/>
      <c r="K232" s="29"/>
      <c r="L232" s="30"/>
      <c r="U232" s="27">
        <f t="shared" si="12"/>
        <v>42001</v>
      </c>
      <c r="V232" s="42" t="str">
        <f t="shared" si="13"/>
        <v>45,74</v>
      </c>
      <c r="W232" s="42" t="str">
        <f t="shared" si="11"/>
        <v>6.071</v>
      </c>
      <c r="X232" s="106" t="s">
        <v>2863</v>
      </c>
    </row>
    <row r="233" spans="1:24" ht="14.4" x14ac:dyDescent="0.55000000000000004">
      <c r="A233" s="73">
        <v>42002</v>
      </c>
      <c r="B233" s="28" t="s">
        <v>2432</v>
      </c>
      <c r="C233" s="33">
        <v>56.83</v>
      </c>
      <c r="D233" s="33">
        <v>7543</v>
      </c>
      <c r="E233"/>
      <c r="J233" s="71"/>
      <c r="K233" s="29"/>
      <c r="L233" s="30"/>
      <c r="U233" s="27">
        <f t="shared" si="12"/>
        <v>42002</v>
      </c>
      <c r="V233" s="42" t="str">
        <f t="shared" si="13"/>
        <v>56,83</v>
      </c>
      <c r="W233" s="42" t="str">
        <f t="shared" si="11"/>
        <v>7.543</v>
      </c>
      <c r="X233" s="106" t="s">
        <v>2863</v>
      </c>
    </row>
    <row r="234" spans="1:24" ht="14.4" x14ac:dyDescent="0.55000000000000004">
      <c r="A234" s="73">
        <v>42003</v>
      </c>
      <c r="B234" s="28" t="s">
        <v>2433</v>
      </c>
      <c r="C234" s="33">
        <v>78.42</v>
      </c>
      <c r="D234" s="33">
        <v>10408</v>
      </c>
      <c r="E234"/>
      <c r="J234" s="71"/>
      <c r="K234" s="29"/>
      <c r="L234" s="30"/>
      <c r="U234" s="27">
        <f t="shared" si="12"/>
        <v>42003</v>
      </c>
      <c r="V234" s="42" t="str">
        <f t="shared" si="13"/>
        <v>78,42</v>
      </c>
      <c r="W234" s="42" t="str">
        <f t="shared" si="11"/>
        <v>10.408</v>
      </c>
      <c r="X234" s="106" t="s">
        <v>2863</v>
      </c>
    </row>
    <row r="235" spans="1:24" ht="14.4" x14ac:dyDescent="0.55000000000000004">
      <c r="A235" s="73">
        <v>42004</v>
      </c>
      <c r="B235" s="28" t="s">
        <v>2434</v>
      </c>
      <c r="C235" s="33">
        <v>109.11</v>
      </c>
      <c r="D235" s="33">
        <v>14482</v>
      </c>
      <c r="E235"/>
      <c r="J235" s="71"/>
      <c r="K235" s="29"/>
      <c r="L235" s="30"/>
      <c r="U235" s="27">
        <f t="shared" si="12"/>
        <v>42004</v>
      </c>
      <c r="V235" s="42" t="str">
        <f t="shared" si="13"/>
        <v>109,11</v>
      </c>
      <c r="W235" s="42" t="str">
        <f t="shared" si="11"/>
        <v>14.482</v>
      </c>
      <c r="X235" s="106" t="s">
        <v>2863</v>
      </c>
    </row>
    <row r="236" spans="1:24" ht="14.4" x14ac:dyDescent="0.55000000000000004">
      <c r="A236" s="73">
        <v>42005</v>
      </c>
      <c r="B236" s="28" t="s">
        <v>2435</v>
      </c>
      <c r="C236" s="33">
        <v>140.34</v>
      </c>
      <c r="D236" s="33">
        <v>18626</v>
      </c>
      <c r="E236"/>
      <c r="J236" s="71"/>
      <c r="K236" s="29"/>
      <c r="L236" s="30"/>
      <c r="U236" s="27">
        <f t="shared" si="12"/>
        <v>42005</v>
      </c>
      <c r="V236" s="42" t="str">
        <f t="shared" si="13"/>
        <v>140,34</v>
      </c>
      <c r="W236" s="42" t="str">
        <f t="shared" si="11"/>
        <v>18.626</v>
      </c>
      <c r="X236" s="106" t="s">
        <v>2863</v>
      </c>
    </row>
    <row r="237" spans="1:24" ht="14.4" x14ac:dyDescent="0.55000000000000004">
      <c r="A237" s="73">
        <v>42006</v>
      </c>
      <c r="B237" s="28" t="s">
        <v>2436</v>
      </c>
      <c r="C237" s="33">
        <v>184.02</v>
      </c>
      <c r="D237" s="33">
        <v>24423</v>
      </c>
      <c r="E237"/>
      <c r="J237" s="71"/>
      <c r="K237" s="29"/>
      <c r="L237" s="30"/>
      <c r="U237" s="27">
        <f t="shared" si="12"/>
        <v>42006</v>
      </c>
      <c r="V237" s="42" t="str">
        <f t="shared" si="13"/>
        <v>184,02</v>
      </c>
      <c r="W237" s="42" t="str">
        <f t="shared" si="11"/>
        <v>24.423</v>
      </c>
      <c r="X237" s="106" t="s">
        <v>2863</v>
      </c>
    </row>
    <row r="238" spans="1:24" ht="14.4" x14ac:dyDescent="0.55000000000000004">
      <c r="A238" s="73">
        <v>42007</v>
      </c>
      <c r="B238" s="28" t="s">
        <v>2437</v>
      </c>
      <c r="C238" s="33">
        <v>224.78</v>
      </c>
      <c r="D238" s="33">
        <v>29834</v>
      </c>
      <c r="E238"/>
      <c r="J238" s="71"/>
      <c r="K238" s="29"/>
      <c r="L238" s="30"/>
      <c r="U238" s="27">
        <f t="shared" si="12"/>
        <v>42007</v>
      </c>
      <c r="V238" s="42" t="str">
        <f t="shared" si="13"/>
        <v>224,78</v>
      </c>
      <c r="W238" s="42" t="str">
        <f t="shared" si="11"/>
        <v>29.834</v>
      </c>
      <c r="X238" s="106" t="s">
        <v>2863</v>
      </c>
    </row>
    <row r="239" spans="1:24" ht="14.4" x14ac:dyDescent="0.55000000000000004">
      <c r="A239" s="73">
        <v>42008</v>
      </c>
      <c r="B239" s="28" t="s">
        <v>2438</v>
      </c>
      <c r="C239" s="33">
        <v>280.51</v>
      </c>
      <c r="D239" s="33">
        <v>37230</v>
      </c>
      <c r="E239"/>
      <c r="J239" s="71"/>
      <c r="K239" s="29"/>
      <c r="L239" s="30"/>
      <c r="U239" s="27">
        <f t="shared" si="12"/>
        <v>42008</v>
      </c>
      <c r="V239" s="42" t="str">
        <f t="shared" si="13"/>
        <v>280,51</v>
      </c>
      <c r="W239" s="42" t="str">
        <f t="shared" si="11"/>
        <v>37.230</v>
      </c>
      <c r="X239" s="106" t="s">
        <v>2863</v>
      </c>
    </row>
    <row r="240" spans="1:24" ht="14.4" x14ac:dyDescent="0.55000000000000004">
      <c r="A240" s="73">
        <v>42009</v>
      </c>
      <c r="B240" s="28" t="s">
        <v>2439</v>
      </c>
      <c r="C240" s="33">
        <v>362.28</v>
      </c>
      <c r="D240" s="33">
        <v>48083</v>
      </c>
      <c r="E240"/>
      <c r="J240" s="71"/>
      <c r="K240" s="29"/>
      <c r="L240" s="30"/>
      <c r="U240" s="27">
        <f t="shared" si="12"/>
        <v>42009</v>
      </c>
      <c r="V240" s="42" t="str">
        <f t="shared" si="13"/>
        <v>362,28</v>
      </c>
      <c r="W240" s="42" t="str">
        <f t="shared" si="11"/>
        <v>48.083</v>
      </c>
      <c r="X240" s="106" t="s">
        <v>2863</v>
      </c>
    </row>
    <row r="241" spans="1:24" ht="14.4" x14ac:dyDescent="0.55000000000000004">
      <c r="A241" s="73">
        <v>42010</v>
      </c>
      <c r="B241" s="28" t="s">
        <v>2440</v>
      </c>
      <c r="C241" s="33">
        <v>453.67</v>
      </c>
      <c r="D241" s="33">
        <v>60213</v>
      </c>
      <c r="E241"/>
      <c r="J241" s="71"/>
      <c r="K241" s="29"/>
      <c r="L241" s="30"/>
      <c r="U241" s="27">
        <f t="shared" si="12"/>
        <v>42010</v>
      </c>
      <c r="V241" s="42" t="str">
        <f t="shared" si="13"/>
        <v>453,67</v>
      </c>
      <c r="W241" s="42" t="str">
        <f t="shared" si="11"/>
        <v>60.213</v>
      </c>
      <c r="X241" s="106" t="s">
        <v>2863</v>
      </c>
    </row>
    <row r="242" spans="1:24" ht="14.4" x14ac:dyDescent="0.55000000000000004">
      <c r="A242" s="73">
        <v>42011</v>
      </c>
      <c r="B242" s="28" t="s">
        <v>2441</v>
      </c>
      <c r="C242" s="33">
        <v>694.22</v>
      </c>
      <c r="D242" s="33">
        <v>92139</v>
      </c>
      <c r="E242"/>
      <c r="J242" s="71"/>
      <c r="K242" s="29"/>
      <c r="L242" s="30"/>
      <c r="U242" s="27">
        <f t="shared" si="12"/>
        <v>42011</v>
      </c>
      <c r="V242" s="42" t="str">
        <f t="shared" si="13"/>
        <v>694,22</v>
      </c>
      <c r="W242" s="42" t="str">
        <f t="shared" si="11"/>
        <v>92.139</v>
      </c>
      <c r="X242" s="106" t="s">
        <v>2863</v>
      </c>
    </row>
    <row r="243" spans="1:24" ht="14.4" x14ac:dyDescent="0.55000000000000004">
      <c r="A243" s="73">
        <v>42012</v>
      </c>
      <c r="B243" s="28" t="s">
        <v>2442</v>
      </c>
      <c r="C243" s="33">
        <v>11.26</v>
      </c>
      <c r="D243" s="33">
        <v>1495</v>
      </c>
      <c r="E243"/>
      <c r="J243" s="71"/>
      <c r="K243" s="29"/>
      <c r="L243" s="30"/>
      <c r="U243" s="27">
        <f t="shared" si="12"/>
        <v>42012</v>
      </c>
      <c r="V243" s="42" t="str">
        <f t="shared" si="13"/>
        <v>11,26</v>
      </c>
      <c r="W243" s="42" t="str">
        <f t="shared" si="11"/>
        <v>1.495</v>
      </c>
      <c r="X243" s="106" t="s">
        <v>2863</v>
      </c>
    </row>
    <row r="244" spans="1:24" ht="14.4" x14ac:dyDescent="0.55000000000000004">
      <c r="A244" s="73">
        <v>42013</v>
      </c>
      <c r="B244" s="28" t="s">
        <v>2443</v>
      </c>
      <c r="C244" s="33">
        <v>15.22</v>
      </c>
      <c r="D244" s="33">
        <v>2020</v>
      </c>
      <c r="E244"/>
      <c r="J244" s="71"/>
      <c r="K244" s="29"/>
      <c r="L244" s="30"/>
      <c r="U244" s="27">
        <f t="shared" si="12"/>
        <v>42013</v>
      </c>
      <c r="V244" s="42" t="str">
        <f t="shared" si="13"/>
        <v>15,22</v>
      </c>
      <c r="W244" s="42" t="str">
        <f t="shared" si="11"/>
        <v>2.020</v>
      </c>
      <c r="X244" s="106" t="s">
        <v>2863</v>
      </c>
    </row>
    <row r="245" spans="1:24" ht="14.4" x14ac:dyDescent="0.55000000000000004">
      <c r="A245" s="73">
        <v>42014</v>
      </c>
      <c r="B245" s="28" t="s">
        <v>2444</v>
      </c>
      <c r="C245" s="33">
        <v>21.34</v>
      </c>
      <c r="D245" s="33">
        <v>2832</v>
      </c>
      <c r="E245"/>
      <c r="J245" s="71"/>
      <c r="K245" s="29"/>
      <c r="L245" s="30"/>
      <c r="U245" s="27">
        <f t="shared" si="12"/>
        <v>42014</v>
      </c>
      <c r="V245" s="42" t="str">
        <f t="shared" si="13"/>
        <v>21,34</v>
      </c>
      <c r="W245" s="42" t="str">
        <f t="shared" si="11"/>
        <v>2.832</v>
      </c>
      <c r="X245" s="106" t="s">
        <v>2863</v>
      </c>
    </row>
    <row r="246" spans="1:24" ht="14.4" x14ac:dyDescent="0.55000000000000004">
      <c r="A246" s="73">
        <v>42015</v>
      </c>
      <c r="B246" s="28" t="s">
        <v>2445</v>
      </c>
      <c r="C246" s="33">
        <v>29.3</v>
      </c>
      <c r="D246" s="33">
        <v>3889</v>
      </c>
      <c r="E246"/>
      <c r="J246" s="71"/>
      <c r="K246" s="29"/>
      <c r="L246" s="30"/>
      <c r="U246" s="27">
        <f t="shared" si="12"/>
        <v>42015</v>
      </c>
      <c r="V246" s="42" t="str">
        <f t="shared" si="13"/>
        <v>29,30</v>
      </c>
      <c r="W246" s="42" t="str">
        <f t="shared" si="11"/>
        <v>3.889</v>
      </c>
      <c r="X246" s="106" t="s">
        <v>2863</v>
      </c>
    </row>
    <row r="247" spans="1:24" ht="14.4" x14ac:dyDescent="0.55000000000000004">
      <c r="A247" s="73">
        <v>42016</v>
      </c>
      <c r="B247" s="28" t="s">
        <v>2446</v>
      </c>
      <c r="C247" s="33">
        <v>46.75</v>
      </c>
      <c r="D247" s="33">
        <v>6205</v>
      </c>
      <c r="E247"/>
      <c r="J247" s="71"/>
      <c r="K247" s="29"/>
      <c r="L247" s="30"/>
      <c r="U247" s="27">
        <f t="shared" si="12"/>
        <v>42016</v>
      </c>
      <c r="V247" s="42" t="str">
        <f t="shared" si="13"/>
        <v>46,75</v>
      </c>
      <c r="W247" s="42" t="str">
        <f t="shared" si="11"/>
        <v>6.205</v>
      </c>
      <c r="X247" s="106" t="s">
        <v>2863</v>
      </c>
    </row>
    <row r="248" spans="1:24" ht="14.4" x14ac:dyDescent="0.55000000000000004">
      <c r="A248" s="73">
        <v>42017</v>
      </c>
      <c r="B248" s="28" t="s">
        <v>2447</v>
      </c>
      <c r="C248" s="33">
        <v>11.48</v>
      </c>
      <c r="D248" s="33">
        <v>1523</v>
      </c>
      <c r="E248"/>
      <c r="J248" s="71"/>
      <c r="K248" s="29"/>
      <c r="L248" s="30"/>
      <c r="U248" s="27">
        <f t="shared" si="12"/>
        <v>42017</v>
      </c>
      <c r="V248" s="42" t="str">
        <f t="shared" si="13"/>
        <v>11,48</v>
      </c>
      <c r="W248" s="42" t="str">
        <f t="shared" si="11"/>
        <v>1.523</v>
      </c>
      <c r="X248" s="106" t="s">
        <v>2863</v>
      </c>
    </row>
    <row r="249" spans="1:24" ht="14.4" x14ac:dyDescent="0.55000000000000004">
      <c r="A249" s="73">
        <v>42018</v>
      </c>
      <c r="B249" s="28" t="s">
        <v>2448</v>
      </c>
      <c r="C249" s="33">
        <v>16.559999999999999</v>
      </c>
      <c r="D249" s="33">
        <v>2198</v>
      </c>
      <c r="E249"/>
      <c r="J249" s="71"/>
      <c r="K249" s="29"/>
      <c r="L249" s="30"/>
      <c r="U249" s="27">
        <f t="shared" si="12"/>
        <v>42018</v>
      </c>
      <c r="V249" s="42" t="str">
        <f t="shared" si="13"/>
        <v>16,56</v>
      </c>
      <c r="W249" s="42" t="str">
        <f t="shared" si="11"/>
        <v>2.198</v>
      </c>
      <c r="X249" s="106" t="s">
        <v>2863</v>
      </c>
    </row>
    <row r="250" spans="1:24" ht="14.4" x14ac:dyDescent="0.55000000000000004">
      <c r="A250" s="73">
        <v>42019</v>
      </c>
      <c r="B250" s="28" t="s">
        <v>2449</v>
      </c>
      <c r="C250" s="33">
        <v>23.88</v>
      </c>
      <c r="D250" s="33">
        <v>3170</v>
      </c>
      <c r="E250"/>
      <c r="J250" s="71"/>
      <c r="K250" s="29"/>
      <c r="L250" s="30"/>
      <c r="U250" s="27">
        <f t="shared" si="12"/>
        <v>42019</v>
      </c>
      <c r="V250" s="42" t="str">
        <f t="shared" si="13"/>
        <v>23,88</v>
      </c>
      <c r="W250" s="42" t="str">
        <f t="shared" si="11"/>
        <v>3.170</v>
      </c>
      <c r="X250" s="106" t="s">
        <v>2863</v>
      </c>
    </row>
    <row r="251" spans="1:24" ht="14.4" x14ac:dyDescent="0.55000000000000004">
      <c r="A251" s="73">
        <v>42020</v>
      </c>
      <c r="B251" s="28" t="s">
        <v>2450</v>
      </c>
      <c r="C251" s="33">
        <v>33.96</v>
      </c>
      <c r="D251" s="33">
        <v>4507</v>
      </c>
      <c r="E251"/>
      <c r="J251" s="71"/>
      <c r="K251" s="29"/>
      <c r="L251" s="30"/>
      <c r="U251" s="27">
        <f t="shared" si="12"/>
        <v>42020</v>
      </c>
      <c r="V251" s="42" t="str">
        <f t="shared" si="13"/>
        <v>33,96</v>
      </c>
      <c r="W251" s="42" t="str">
        <f t="shared" si="11"/>
        <v>4.507</v>
      </c>
      <c r="X251" s="106" t="s">
        <v>2863</v>
      </c>
    </row>
    <row r="252" spans="1:24" ht="14.4" x14ac:dyDescent="0.55000000000000004">
      <c r="A252" s="73">
        <v>42021</v>
      </c>
      <c r="B252" s="28" t="s">
        <v>2451</v>
      </c>
      <c r="C252" s="33">
        <v>55.9</v>
      </c>
      <c r="D252" s="33">
        <v>7419</v>
      </c>
      <c r="E252"/>
      <c r="J252" s="71"/>
      <c r="K252" s="29"/>
      <c r="L252" s="30"/>
      <c r="U252" s="27">
        <f t="shared" si="12"/>
        <v>42021</v>
      </c>
      <c r="V252" s="42" t="str">
        <f t="shared" si="13"/>
        <v>55,90</v>
      </c>
      <c r="W252" s="42" t="str">
        <f t="shared" si="11"/>
        <v>7.419</v>
      </c>
      <c r="X252" s="106" t="s">
        <v>2863</v>
      </c>
    </row>
    <row r="253" spans="1:24" ht="14.4" x14ac:dyDescent="0.55000000000000004">
      <c r="A253" s="73">
        <v>42022</v>
      </c>
      <c r="B253" s="28" t="s">
        <v>2452</v>
      </c>
      <c r="C253" s="33">
        <v>15.9</v>
      </c>
      <c r="D253" s="33">
        <v>2110</v>
      </c>
      <c r="E253"/>
      <c r="J253" s="71"/>
      <c r="K253" s="29"/>
      <c r="L253" s="30"/>
      <c r="U253" s="27">
        <f t="shared" si="12"/>
        <v>42022</v>
      </c>
      <c r="V253" s="42" t="str">
        <f t="shared" si="13"/>
        <v>15,90</v>
      </c>
      <c r="W253" s="42" t="str">
        <f t="shared" si="11"/>
        <v>2.110</v>
      </c>
      <c r="X253" s="106" t="s">
        <v>2863</v>
      </c>
    </row>
    <row r="254" spans="1:24" ht="14.4" x14ac:dyDescent="0.55000000000000004">
      <c r="A254" s="73">
        <v>42023</v>
      </c>
      <c r="B254" s="28" t="s">
        <v>2453</v>
      </c>
      <c r="C254" s="33">
        <v>20.83</v>
      </c>
      <c r="D254" s="33">
        <v>2765</v>
      </c>
      <c r="E254"/>
      <c r="J254" s="71"/>
      <c r="K254" s="29"/>
      <c r="L254" s="30"/>
      <c r="U254" s="27">
        <f t="shared" si="12"/>
        <v>42023</v>
      </c>
      <c r="V254" s="42" t="str">
        <f t="shared" si="13"/>
        <v>20,83</v>
      </c>
      <c r="W254" s="42" t="str">
        <f t="shared" si="11"/>
        <v>2.765</v>
      </c>
      <c r="X254" s="106" t="s">
        <v>2863</v>
      </c>
    </row>
    <row r="255" spans="1:24" ht="14.4" x14ac:dyDescent="0.55000000000000004">
      <c r="A255" s="73">
        <v>42024</v>
      </c>
      <c r="B255" s="28" t="s">
        <v>2454</v>
      </c>
      <c r="C255" s="33">
        <v>32.74</v>
      </c>
      <c r="D255" s="33">
        <v>4345</v>
      </c>
      <c r="E255"/>
      <c r="U255" s="27">
        <f t="shared" si="12"/>
        <v>42024</v>
      </c>
      <c r="V255" s="42" t="str">
        <f t="shared" si="13"/>
        <v>32,74</v>
      </c>
      <c r="W255" s="42" t="str">
        <f t="shared" si="11"/>
        <v>4.345</v>
      </c>
      <c r="X255" s="106" t="s">
        <v>2863</v>
      </c>
    </row>
    <row r="256" spans="1:24" ht="14.4" x14ac:dyDescent="0.55000000000000004">
      <c r="A256" s="73">
        <v>42025</v>
      </c>
      <c r="B256" s="28" t="s">
        <v>2455</v>
      </c>
      <c r="C256" s="33">
        <v>48.31</v>
      </c>
      <c r="D256" s="33">
        <v>6412</v>
      </c>
      <c r="E256"/>
      <c r="U256" s="27">
        <f t="shared" si="12"/>
        <v>42025</v>
      </c>
      <c r="V256" s="42" t="str">
        <f t="shared" si="13"/>
        <v>48,31</v>
      </c>
      <c r="W256" s="42" t="str">
        <f t="shared" si="11"/>
        <v>6.412</v>
      </c>
      <c r="X256" s="106" t="s">
        <v>2863</v>
      </c>
    </row>
    <row r="257" spans="1:24" ht="14.4" x14ac:dyDescent="0.55000000000000004">
      <c r="A257" s="73">
        <v>42026</v>
      </c>
      <c r="B257" s="28" t="s">
        <v>2456</v>
      </c>
      <c r="C257" s="33">
        <v>74.790000000000006</v>
      </c>
      <c r="D257" s="33">
        <v>9926</v>
      </c>
      <c r="E257"/>
      <c r="U257" s="27">
        <f t="shared" si="12"/>
        <v>42026</v>
      </c>
      <c r="V257" s="42" t="str">
        <f t="shared" si="13"/>
        <v>74,79</v>
      </c>
      <c r="W257" s="42" t="str">
        <f t="shared" si="11"/>
        <v>9.926</v>
      </c>
      <c r="X257" s="106" t="s">
        <v>2863</v>
      </c>
    </row>
    <row r="258" spans="1:24" ht="14.4" x14ac:dyDescent="0.55000000000000004">
      <c r="A258" s="73">
        <v>42027</v>
      </c>
      <c r="B258" s="28" t="s">
        <v>2457</v>
      </c>
      <c r="C258" s="33">
        <v>109.63</v>
      </c>
      <c r="D258" s="33">
        <v>14550</v>
      </c>
      <c r="E258"/>
      <c r="U258" s="27">
        <f t="shared" si="12"/>
        <v>42027</v>
      </c>
      <c r="V258" s="42" t="str">
        <f t="shared" si="13"/>
        <v>109,63</v>
      </c>
      <c r="W258" s="42" t="str">
        <f t="shared" si="11"/>
        <v>14.550</v>
      </c>
      <c r="X258" s="106" t="s">
        <v>2863</v>
      </c>
    </row>
    <row r="259" spans="1:24" ht="14.4" x14ac:dyDescent="0.55000000000000004">
      <c r="A259" s="73">
        <v>42028</v>
      </c>
      <c r="B259" s="28" t="s">
        <v>2458</v>
      </c>
      <c r="C259" s="33">
        <v>167.31</v>
      </c>
      <c r="D259" s="33">
        <v>22206</v>
      </c>
      <c r="E259"/>
      <c r="U259" s="27">
        <f t="shared" si="12"/>
        <v>42028</v>
      </c>
      <c r="V259" s="42" t="str">
        <f t="shared" si="13"/>
        <v>167,31</v>
      </c>
      <c r="W259" s="42" t="str">
        <f t="shared" ref="W259:W322" si="14">TEXT(D259,"0.00")</f>
        <v>22.206</v>
      </c>
      <c r="X259" s="106" t="s">
        <v>2863</v>
      </c>
    </row>
    <row r="260" spans="1:24" ht="14.4" x14ac:dyDescent="0.55000000000000004">
      <c r="A260" s="73">
        <v>42029</v>
      </c>
      <c r="B260" s="28" t="s">
        <v>2459</v>
      </c>
      <c r="C260" s="33">
        <v>222.61</v>
      </c>
      <c r="D260" s="33">
        <v>29546</v>
      </c>
      <c r="E260"/>
      <c r="U260" s="27">
        <f t="shared" si="12"/>
        <v>42029</v>
      </c>
      <c r="V260" s="42" t="str">
        <f t="shared" si="13"/>
        <v>222,61</v>
      </c>
      <c r="W260" s="42" t="str">
        <f t="shared" si="14"/>
        <v>29.546</v>
      </c>
      <c r="X260" s="106" t="s">
        <v>2863</v>
      </c>
    </row>
    <row r="261" spans="1:24" ht="14.4" x14ac:dyDescent="0.55000000000000004">
      <c r="A261" s="73">
        <v>42030</v>
      </c>
      <c r="B261" s="28" t="s">
        <v>2460</v>
      </c>
      <c r="C261" s="33">
        <v>300.43</v>
      </c>
      <c r="D261" s="33">
        <v>39874</v>
      </c>
      <c r="E261"/>
      <c r="U261" s="27">
        <f t="shared" si="12"/>
        <v>42030</v>
      </c>
      <c r="V261" s="42" t="str">
        <f t="shared" si="13"/>
        <v>300,43</v>
      </c>
      <c r="W261" s="42" t="str">
        <f t="shared" si="14"/>
        <v>39.874</v>
      </c>
      <c r="X261" s="106" t="s">
        <v>2863</v>
      </c>
    </row>
    <row r="262" spans="1:24" ht="14.4" x14ac:dyDescent="0.55000000000000004">
      <c r="A262" s="73">
        <v>42031</v>
      </c>
      <c r="B262" s="28" t="s">
        <v>2461</v>
      </c>
      <c r="C262" s="33">
        <v>408.33</v>
      </c>
      <c r="D262" s="33">
        <v>54195</v>
      </c>
      <c r="E262"/>
      <c r="U262" s="27">
        <f t="shared" si="12"/>
        <v>42031</v>
      </c>
      <c r="V262" s="42" t="str">
        <f t="shared" si="13"/>
        <v>408,33</v>
      </c>
      <c r="W262" s="42" t="str">
        <f t="shared" si="14"/>
        <v>54.195</v>
      </c>
      <c r="X262" s="106" t="s">
        <v>2863</v>
      </c>
    </row>
    <row r="263" spans="1:24" ht="14.4" x14ac:dyDescent="0.55000000000000004">
      <c r="A263" s="73">
        <v>42032</v>
      </c>
      <c r="B263" s="28" t="s">
        <v>2462</v>
      </c>
      <c r="C263" s="33">
        <v>547.9</v>
      </c>
      <c r="D263" s="33">
        <v>72719</v>
      </c>
      <c r="E263"/>
      <c r="U263" s="27">
        <f t="shared" si="12"/>
        <v>42032</v>
      </c>
      <c r="V263" s="42" t="str">
        <f t="shared" si="13"/>
        <v>547,90</v>
      </c>
      <c r="W263" s="42" t="str">
        <f t="shared" si="14"/>
        <v>72.719</v>
      </c>
      <c r="X263" s="106" t="s">
        <v>2863</v>
      </c>
    </row>
    <row r="264" spans="1:24" ht="14.4" x14ac:dyDescent="0.55000000000000004">
      <c r="A264" s="73">
        <v>42033</v>
      </c>
      <c r="B264" s="28" t="s">
        <v>2463</v>
      </c>
      <c r="C264" s="33">
        <v>751.87</v>
      </c>
      <c r="D264" s="33">
        <v>99790</v>
      </c>
      <c r="E264"/>
      <c r="U264" s="27">
        <f t="shared" si="12"/>
        <v>42033</v>
      </c>
      <c r="V264" s="42" t="str">
        <f t="shared" si="13"/>
        <v>751,87</v>
      </c>
      <c r="W264" s="42" t="str">
        <f t="shared" si="14"/>
        <v>99.790</v>
      </c>
      <c r="X264" s="106" t="s">
        <v>2863</v>
      </c>
    </row>
    <row r="265" spans="1:24" ht="14.4" x14ac:dyDescent="0.55000000000000004">
      <c r="A265" s="73">
        <v>42034</v>
      </c>
      <c r="B265" s="28" t="s">
        <v>2464</v>
      </c>
      <c r="C265" s="33">
        <v>1041.1199999999999</v>
      </c>
      <c r="D265" s="33">
        <v>138180</v>
      </c>
      <c r="E265"/>
      <c r="U265" s="27">
        <f t="shared" si="12"/>
        <v>42034</v>
      </c>
      <c r="V265" s="42" t="str">
        <f t="shared" si="13"/>
        <v>1041,12</v>
      </c>
      <c r="W265" s="42" t="str">
        <f t="shared" si="14"/>
        <v>138.180</v>
      </c>
      <c r="X265" s="106" t="s">
        <v>2863</v>
      </c>
    </row>
    <row r="266" spans="1:24" ht="14.4" x14ac:dyDescent="0.55000000000000004">
      <c r="A266" s="73">
        <v>42035</v>
      </c>
      <c r="B266" s="28" t="s">
        <v>2465</v>
      </c>
      <c r="C266" s="33">
        <v>18.23</v>
      </c>
      <c r="D266" s="33">
        <v>2420</v>
      </c>
      <c r="E266"/>
      <c r="U266" s="27">
        <f t="shared" si="12"/>
        <v>42035</v>
      </c>
      <c r="V266" s="42" t="str">
        <f t="shared" si="13"/>
        <v>18,23</v>
      </c>
      <c r="W266" s="42" t="str">
        <f t="shared" si="14"/>
        <v>2.420</v>
      </c>
      <c r="X266" s="106" t="s">
        <v>2863</v>
      </c>
    </row>
    <row r="267" spans="1:24" ht="14.4" x14ac:dyDescent="0.55000000000000004">
      <c r="A267" s="73">
        <v>42036</v>
      </c>
      <c r="B267" s="28" t="s">
        <v>2466</v>
      </c>
      <c r="C267" s="33">
        <v>24.94</v>
      </c>
      <c r="D267" s="33">
        <v>3310</v>
      </c>
      <c r="E267"/>
      <c r="U267" s="27">
        <f t="shared" ref="U267:U330" si="15">A267</f>
        <v>42036</v>
      </c>
      <c r="V267" s="42" t="str">
        <f t="shared" ref="V267:V330" si="16">TEXT(C267,"0,00")</f>
        <v>24,94</v>
      </c>
      <c r="W267" s="42" t="str">
        <f t="shared" si="14"/>
        <v>3.310</v>
      </c>
      <c r="X267" s="106" t="s">
        <v>2863</v>
      </c>
    </row>
    <row r="268" spans="1:24" ht="14.4" x14ac:dyDescent="0.55000000000000004">
      <c r="A268" s="73">
        <v>42037</v>
      </c>
      <c r="B268" s="28" t="s">
        <v>2467</v>
      </c>
      <c r="C268" s="33">
        <v>37.229999999999997</v>
      </c>
      <c r="D268" s="33">
        <v>4941</v>
      </c>
      <c r="E268"/>
      <c r="U268" s="27">
        <f t="shared" si="15"/>
        <v>42037</v>
      </c>
      <c r="V268" s="42" t="str">
        <f t="shared" si="16"/>
        <v>37,23</v>
      </c>
      <c r="W268" s="42" t="str">
        <f t="shared" si="14"/>
        <v>4.941</v>
      </c>
      <c r="X268" s="106" t="s">
        <v>2863</v>
      </c>
    </row>
    <row r="269" spans="1:24" ht="14.4" x14ac:dyDescent="0.55000000000000004">
      <c r="A269" s="73">
        <v>42038</v>
      </c>
      <c r="B269" s="28" t="s">
        <v>2468</v>
      </c>
      <c r="C269" s="33">
        <v>51.88</v>
      </c>
      <c r="D269" s="33">
        <v>6886</v>
      </c>
      <c r="E269"/>
      <c r="U269" s="27">
        <f t="shared" si="15"/>
        <v>42038</v>
      </c>
      <c r="V269" s="42" t="str">
        <f t="shared" si="16"/>
        <v>51,88</v>
      </c>
      <c r="W269" s="42" t="str">
        <f t="shared" si="14"/>
        <v>6.886</v>
      </c>
      <c r="X269" s="106" t="s">
        <v>2863</v>
      </c>
    </row>
    <row r="270" spans="1:24" ht="14.4" x14ac:dyDescent="0.55000000000000004">
      <c r="A270" s="73">
        <v>42039</v>
      </c>
      <c r="B270" s="28" t="s">
        <v>2469</v>
      </c>
      <c r="C270" s="33">
        <v>87.51</v>
      </c>
      <c r="D270" s="33">
        <v>11614</v>
      </c>
      <c r="E270"/>
      <c r="U270" s="27">
        <f t="shared" si="15"/>
        <v>42039</v>
      </c>
      <c r="V270" s="42" t="str">
        <f t="shared" si="16"/>
        <v>87,51</v>
      </c>
      <c r="W270" s="42" t="str">
        <f t="shared" si="14"/>
        <v>11.614</v>
      </c>
      <c r="X270" s="106" t="s">
        <v>2863</v>
      </c>
    </row>
    <row r="271" spans="1:24" ht="14.4" x14ac:dyDescent="0.55000000000000004">
      <c r="A271" s="73">
        <v>42040</v>
      </c>
      <c r="B271" s="28" t="s">
        <v>2470</v>
      </c>
      <c r="C271" s="33">
        <v>130.75</v>
      </c>
      <c r="D271" s="33">
        <v>17354</v>
      </c>
      <c r="E271"/>
      <c r="U271" s="27">
        <f t="shared" si="15"/>
        <v>42040</v>
      </c>
      <c r="V271" s="42" t="str">
        <f t="shared" si="16"/>
        <v>130,75</v>
      </c>
      <c r="W271" s="42" t="str">
        <f t="shared" si="14"/>
        <v>17.354</v>
      </c>
      <c r="X271" s="106" t="s">
        <v>2863</v>
      </c>
    </row>
    <row r="272" spans="1:24" ht="14.4" x14ac:dyDescent="0.55000000000000004">
      <c r="A272" s="73">
        <v>42041</v>
      </c>
      <c r="B272" s="28" t="s">
        <v>2471</v>
      </c>
      <c r="C272" s="33">
        <v>200.91</v>
      </c>
      <c r="D272" s="33">
        <v>26665</v>
      </c>
      <c r="E272"/>
      <c r="U272" s="27">
        <f t="shared" si="15"/>
        <v>42041</v>
      </c>
      <c r="V272" s="42" t="str">
        <f t="shared" si="16"/>
        <v>200,91</v>
      </c>
      <c r="W272" s="42" t="str">
        <f t="shared" si="14"/>
        <v>26.665</v>
      </c>
      <c r="X272" s="106" t="s">
        <v>2863</v>
      </c>
    </row>
    <row r="273" spans="1:24" ht="14.4" x14ac:dyDescent="0.55000000000000004">
      <c r="A273" s="73">
        <v>42042</v>
      </c>
      <c r="B273" s="28" t="s">
        <v>2472</v>
      </c>
      <c r="C273" s="33">
        <v>277.87</v>
      </c>
      <c r="D273" s="33">
        <v>36880</v>
      </c>
      <c r="E273"/>
      <c r="U273" s="27">
        <f t="shared" si="15"/>
        <v>42042</v>
      </c>
      <c r="V273" s="42" t="str">
        <f t="shared" si="16"/>
        <v>277,87</v>
      </c>
      <c r="W273" s="42" t="str">
        <f t="shared" si="14"/>
        <v>36.880</v>
      </c>
      <c r="X273" s="106" t="s">
        <v>2863</v>
      </c>
    </row>
    <row r="274" spans="1:24" ht="14.4" x14ac:dyDescent="0.55000000000000004">
      <c r="A274" s="73">
        <v>42043</v>
      </c>
      <c r="B274" s="28" t="s">
        <v>2473</v>
      </c>
      <c r="C274" s="33">
        <v>28.54</v>
      </c>
      <c r="D274" s="33">
        <v>3788</v>
      </c>
      <c r="E274"/>
      <c r="U274" s="27">
        <f t="shared" si="15"/>
        <v>42043</v>
      </c>
      <c r="V274" s="42" t="str">
        <f t="shared" si="16"/>
        <v>28,54</v>
      </c>
      <c r="W274" s="42" t="str">
        <f t="shared" si="14"/>
        <v>3.788</v>
      </c>
      <c r="X274" s="106" t="s">
        <v>2863</v>
      </c>
    </row>
    <row r="275" spans="1:24" ht="14.4" x14ac:dyDescent="0.55000000000000004">
      <c r="A275" s="73">
        <v>42044</v>
      </c>
      <c r="B275" s="28" t="s">
        <v>2474</v>
      </c>
      <c r="C275" s="33">
        <v>50</v>
      </c>
      <c r="D275" s="33">
        <v>6636</v>
      </c>
      <c r="E275"/>
      <c r="U275" s="27">
        <f t="shared" si="15"/>
        <v>42044</v>
      </c>
      <c r="V275" s="42" t="str">
        <f t="shared" si="16"/>
        <v>50,00</v>
      </c>
      <c r="W275" s="42" t="str">
        <f t="shared" si="14"/>
        <v>6.636</v>
      </c>
      <c r="X275" s="106" t="s">
        <v>2863</v>
      </c>
    </row>
    <row r="276" spans="1:24" ht="14.4" x14ac:dyDescent="0.55000000000000004">
      <c r="A276" s="73">
        <v>42101</v>
      </c>
      <c r="B276" s="28" t="s">
        <v>2475</v>
      </c>
      <c r="C276" s="33">
        <v>17.82</v>
      </c>
      <c r="D276" s="33">
        <v>2365</v>
      </c>
      <c r="E276"/>
      <c r="U276" s="27">
        <f t="shared" si="15"/>
        <v>42101</v>
      </c>
      <c r="V276" s="42" t="str">
        <f t="shared" si="16"/>
        <v>17,82</v>
      </c>
      <c r="W276" s="42" t="str">
        <f t="shared" si="14"/>
        <v>2.365</v>
      </c>
      <c r="X276" s="106" t="s">
        <v>2863</v>
      </c>
    </row>
    <row r="277" spans="1:24" ht="14.4" x14ac:dyDescent="0.55000000000000004">
      <c r="A277" s="73">
        <v>42102</v>
      </c>
      <c r="B277" s="28" t="s">
        <v>2476</v>
      </c>
      <c r="C277" s="33">
        <v>20.12</v>
      </c>
      <c r="D277" s="33">
        <v>2670</v>
      </c>
      <c r="E277"/>
      <c r="U277" s="27">
        <f t="shared" si="15"/>
        <v>42102</v>
      </c>
      <c r="V277" s="42" t="str">
        <f t="shared" si="16"/>
        <v>20,12</v>
      </c>
      <c r="W277" s="42" t="str">
        <f t="shared" si="14"/>
        <v>2.670</v>
      </c>
      <c r="X277" s="106" t="s">
        <v>2863</v>
      </c>
    </row>
    <row r="278" spans="1:24" ht="14.4" x14ac:dyDescent="0.55000000000000004">
      <c r="A278" s="73">
        <v>42103</v>
      </c>
      <c r="B278" s="28" t="s">
        <v>2477</v>
      </c>
      <c r="C278" s="33">
        <v>22.78</v>
      </c>
      <c r="D278" s="33">
        <v>3023</v>
      </c>
      <c r="E278"/>
      <c r="U278" s="27">
        <f t="shared" si="15"/>
        <v>42103</v>
      </c>
      <c r="V278" s="42" t="str">
        <f t="shared" si="16"/>
        <v>22,78</v>
      </c>
      <c r="W278" s="42" t="str">
        <f t="shared" si="14"/>
        <v>3.023</v>
      </c>
      <c r="X278" s="106" t="s">
        <v>2863</v>
      </c>
    </row>
    <row r="279" spans="1:24" ht="14.4" x14ac:dyDescent="0.55000000000000004">
      <c r="A279" s="73">
        <v>42104</v>
      </c>
      <c r="B279" s="28" t="s">
        <v>2478</v>
      </c>
      <c r="C279" s="33">
        <v>26.66</v>
      </c>
      <c r="D279" s="33">
        <v>3539</v>
      </c>
      <c r="E279"/>
      <c r="U279" s="27">
        <f t="shared" si="15"/>
        <v>42104</v>
      </c>
      <c r="V279" s="42" t="str">
        <f t="shared" si="16"/>
        <v>26,66</v>
      </c>
      <c r="W279" s="42" t="str">
        <f t="shared" si="14"/>
        <v>3.539</v>
      </c>
      <c r="X279" s="106" t="s">
        <v>2863</v>
      </c>
    </row>
    <row r="280" spans="1:24" ht="14.4" x14ac:dyDescent="0.55000000000000004">
      <c r="A280" s="73">
        <v>42105</v>
      </c>
      <c r="B280" s="28" t="s">
        <v>2479</v>
      </c>
      <c r="C280" s="33">
        <v>34.01</v>
      </c>
      <c r="D280" s="33">
        <v>4514</v>
      </c>
      <c r="E280"/>
      <c r="U280" s="27">
        <f t="shared" si="15"/>
        <v>42105</v>
      </c>
      <c r="V280" s="42" t="str">
        <f t="shared" si="16"/>
        <v>34,01</v>
      </c>
      <c r="W280" s="42" t="str">
        <f t="shared" si="14"/>
        <v>4.514</v>
      </c>
      <c r="X280" s="106" t="s">
        <v>2863</v>
      </c>
    </row>
    <row r="281" spans="1:24" ht="14.4" x14ac:dyDescent="0.55000000000000004">
      <c r="A281" s="73">
        <v>42106</v>
      </c>
      <c r="B281" s="28" t="s">
        <v>2480</v>
      </c>
      <c r="C281" s="33">
        <v>56.06</v>
      </c>
      <c r="D281" s="33">
        <v>7441</v>
      </c>
      <c r="E281"/>
      <c r="U281" s="27">
        <f t="shared" si="15"/>
        <v>42106</v>
      </c>
      <c r="V281" s="42" t="str">
        <f t="shared" si="16"/>
        <v>56,06</v>
      </c>
      <c r="W281" s="42" t="str">
        <f t="shared" si="14"/>
        <v>7.441</v>
      </c>
      <c r="X281" s="106" t="s">
        <v>2863</v>
      </c>
    </row>
    <row r="282" spans="1:24" ht="14.4" x14ac:dyDescent="0.55000000000000004">
      <c r="A282" s="73">
        <v>42107</v>
      </c>
      <c r="B282" s="28" t="s">
        <v>2481</v>
      </c>
      <c r="C282" s="33">
        <v>70.22</v>
      </c>
      <c r="D282" s="33">
        <v>9320</v>
      </c>
      <c r="E282"/>
      <c r="U282" s="27">
        <f t="shared" si="15"/>
        <v>42107</v>
      </c>
      <c r="V282" s="42" t="str">
        <f t="shared" si="16"/>
        <v>70,22</v>
      </c>
      <c r="W282" s="42" t="str">
        <f t="shared" si="14"/>
        <v>9.320</v>
      </c>
      <c r="X282" s="106" t="s">
        <v>2863</v>
      </c>
    </row>
    <row r="283" spans="1:24" ht="14.4" x14ac:dyDescent="0.55000000000000004">
      <c r="A283" s="73">
        <v>42108</v>
      </c>
      <c r="B283" s="28" t="s">
        <v>2482</v>
      </c>
      <c r="C283" s="33">
        <v>86.85</v>
      </c>
      <c r="D283" s="33">
        <v>11527</v>
      </c>
      <c r="E283"/>
      <c r="U283" s="27">
        <f t="shared" si="15"/>
        <v>42108</v>
      </c>
      <c r="V283" s="42" t="str">
        <f t="shared" si="16"/>
        <v>86,85</v>
      </c>
      <c r="W283" s="42" t="str">
        <f t="shared" si="14"/>
        <v>11.527</v>
      </c>
      <c r="X283" s="106" t="s">
        <v>2863</v>
      </c>
    </row>
    <row r="284" spans="1:24" ht="14.4" x14ac:dyDescent="0.55000000000000004">
      <c r="A284" s="73">
        <v>42109</v>
      </c>
      <c r="B284" s="28" t="s">
        <v>2483</v>
      </c>
      <c r="C284" s="33">
        <v>102.55</v>
      </c>
      <c r="D284" s="33">
        <v>13611</v>
      </c>
      <c r="E284"/>
      <c r="U284" s="27">
        <f t="shared" si="15"/>
        <v>42109</v>
      </c>
      <c r="V284" s="42" t="str">
        <f t="shared" si="16"/>
        <v>102,55</v>
      </c>
      <c r="W284" s="42" t="str">
        <f t="shared" si="14"/>
        <v>13.611</v>
      </c>
      <c r="X284" s="106" t="s">
        <v>2863</v>
      </c>
    </row>
    <row r="285" spans="1:24" ht="14.4" x14ac:dyDescent="0.55000000000000004">
      <c r="A285" s="73">
        <v>42110</v>
      </c>
      <c r="B285" s="28" t="s">
        <v>2484</v>
      </c>
      <c r="C285" s="33">
        <v>123.09</v>
      </c>
      <c r="D285" s="33">
        <v>16337</v>
      </c>
      <c r="E285"/>
      <c r="U285" s="27">
        <f t="shared" si="15"/>
        <v>42110</v>
      </c>
      <c r="V285" s="42" t="str">
        <f t="shared" si="16"/>
        <v>123,09</v>
      </c>
      <c r="W285" s="42" t="str">
        <f t="shared" si="14"/>
        <v>16.337</v>
      </c>
      <c r="X285" s="106" t="s">
        <v>2863</v>
      </c>
    </row>
    <row r="286" spans="1:24" ht="14.4" x14ac:dyDescent="0.55000000000000004">
      <c r="A286" s="73">
        <v>42111</v>
      </c>
      <c r="B286" s="28" t="s">
        <v>2485</v>
      </c>
      <c r="C286" s="33">
        <v>21.91</v>
      </c>
      <c r="D286" s="33">
        <v>2908</v>
      </c>
      <c r="E286"/>
      <c r="U286" s="27">
        <f t="shared" si="15"/>
        <v>42111</v>
      </c>
      <c r="V286" s="42" t="str">
        <f t="shared" si="16"/>
        <v>21,91</v>
      </c>
      <c r="W286" s="42" t="str">
        <f t="shared" si="14"/>
        <v>2.908</v>
      </c>
      <c r="X286" s="106" t="s">
        <v>2863</v>
      </c>
    </row>
    <row r="287" spans="1:24" ht="14.4" x14ac:dyDescent="0.55000000000000004">
      <c r="A287" s="73">
        <v>42112</v>
      </c>
      <c r="B287" s="28" t="s">
        <v>2486</v>
      </c>
      <c r="C287" s="33">
        <v>25.92</v>
      </c>
      <c r="D287" s="33">
        <v>3440</v>
      </c>
      <c r="E287"/>
      <c r="U287" s="27">
        <f t="shared" si="15"/>
        <v>42112</v>
      </c>
      <c r="V287" s="42" t="str">
        <f t="shared" si="16"/>
        <v>25,92</v>
      </c>
      <c r="W287" s="42" t="str">
        <f t="shared" si="14"/>
        <v>3.440</v>
      </c>
      <c r="X287" s="106" t="s">
        <v>2863</v>
      </c>
    </row>
    <row r="288" spans="1:24" ht="14.4" x14ac:dyDescent="0.55000000000000004">
      <c r="A288" s="73">
        <v>42113</v>
      </c>
      <c r="B288" s="28" t="s">
        <v>2487</v>
      </c>
      <c r="C288" s="33">
        <v>29.46</v>
      </c>
      <c r="D288" s="33">
        <v>3910</v>
      </c>
      <c r="E288"/>
      <c r="U288" s="27">
        <f t="shared" si="15"/>
        <v>42113</v>
      </c>
      <c r="V288" s="42" t="str">
        <f t="shared" si="16"/>
        <v>29,46</v>
      </c>
      <c r="W288" s="42" t="str">
        <f t="shared" si="14"/>
        <v>3.910</v>
      </c>
      <c r="X288" s="106" t="s">
        <v>2863</v>
      </c>
    </row>
    <row r="289" spans="1:24" ht="14.4" x14ac:dyDescent="0.55000000000000004">
      <c r="A289" s="73">
        <v>42114</v>
      </c>
      <c r="B289" s="28" t="s">
        <v>2488</v>
      </c>
      <c r="C289" s="33">
        <v>36.18</v>
      </c>
      <c r="D289" s="33">
        <v>4802</v>
      </c>
      <c r="E289"/>
      <c r="U289" s="27">
        <f t="shared" si="15"/>
        <v>42114</v>
      </c>
      <c r="V289" s="42" t="str">
        <f t="shared" si="16"/>
        <v>36,18</v>
      </c>
      <c r="W289" s="42" t="str">
        <f t="shared" si="14"/>
        <v>4.802</v>
      </c>
      <c r="X289" s="106" t="s">
        <v>2863</v>
      </c>
    </row>
    <row r="290" spans="1:24" ht="14.4" x14ac:dyDescent="0.55000000000000004">
      <c r="A290" s="73">
        <v>42115</v>
      </c>
      <c r="B290" s="28" t="s">
        <v>2489</v>
      </c>
      <c r="C290" s="33">
        <v>45.9</v>
      </c>
      <c r="D290" s="33">
        <v>6092</v>
      </c>
      <c r="E290"/>
      <c r="U290" s="27">
        <f t="shared" si="15"/>
        <v>42115</v>
      </c>
      <c r="V290" s="42" t="str">
        <f t="shared" si="16"/>
        <v>45,90</v>
      </c>
      <c r="W290" s="42" t="str">
        <f t="shared" si="14"/>
        <v>6.092</v>
      </c>
      <c r="X290" s="106" t="s">
        <v>2863</v>
      </c>
    </row>
    <row r="291" spans="1:24" ht="14.4" x14ac:dyDescent="0.55000000000000004">
      <c r="A291" s="73">
        <v>42116</v>
      </c>
      <c r="B291" s="28" t="s">
        <v>2490</v>
      </c>
      <c r="C291" s="33">
        <v>70.459999999999994</v>
      </c>
      <c r="D291" s="33">
        <v>9352</v>
      </c>
      <c r="E291"/>
      <c r="U291" s="27">
        <f t="shared" si="15"/>
        <v>42116</v>
      </c>
      <c r="V291" s="42" t="str">
        <f t="shared" si="16"/>
        <v>70,46</v>
      </c>
      <c r="W291" s="42" t="str">
        <f t="shared" si="14"/>
        <v>9.352</v>
      </c>
      <c r="X291" s="106" t="s">
        <v>2863</v>
      </c>
    </row>
    <row r="292" spans="1:24" ht="14.4" x14ac:dyDescent="0.55000000000000004">
      <c r="A292" s="73">
        <v>42117</v>
      </c>
      <c r="B292" s="28" t="s">
        <v>2491</v>
      </c>
      <c r="C292" s="33">
        <v>72.08</v>
      </c>
      <c r="D292" s="33">
        <v>9567</v>
      </c>
      <c r="E292"/>
      <c r="U292" s="27">
        <f t="shared" si="15"/>
        <v>42117</v>
      </c>
      <c r="V292" s="42" t="str">
        <f t="shared" si="16"/>
        <v>72,08</v>
      </c>
      <c r="W292" s="42" t="str">
        <f t="shared" si="14"/>
        <v>9.567</v>
      </c>
      <c r="X292" s="106" t="s">
        <v>2863</v>
      </c>
    </row>
    <row r="293" spans="1:24" ht="14.4" x14ac:dyDescent="0.55000000000000004">
      <c r="A293" s="73">
        <v>42118</v>
      </c>
      <c r="B293" s="28" t="s">
        <v>2492</v>
      </c>
      <c r="C293" s="33">
        <v>104.8</v>
      </c>
      <c r="D293" s="33">
        <v>13910</v>
      </c>
      <c r="E293"/>
      <c r="U293" s="27">
        <f t="shared" si="15"/>
        <v>42118</v>
      </c>
      <c r="V293" s="42" t="str">
        <f t="shared" si="16"/>
        <v>104,80</v>
      </c>
      <c r="W293" s="42" t="str">
        <f t="shared" si="14"/>
        <v>13.910</v>
      </c>
      <c r="X293" s="106" t="s">
        <v>2863</v>
      </c>
    </row>
    <row r="294" spans="1:24" ht="14.4" x14ac:dyDescent="0.55000000000000004">
      <c r="A294" s="73">
        <v>42119</v>
      </c>
      <c r="B294" s="28" t="s">
        <v>2493</v>
      </c>
      <c r="C294" s="33">
        <v>118.35</v>
      </c>
      <c r="D294" s="33">
        <v>15708</v>
      </c>
      <c r="E294"/>
      <c r="U294" s="27">
        <f t="shared" si="15"/>
        <v>42119</v>
      </c>
      <c r="V294" s="42" t="str">
        <f t="shared" si="16"/>
        <v>118,35</v>
      </c>
      <c r="W294" s="42" t="str">
        <f t="shared" si="14"/>
        <v>15.708</v>
      </c>
      <c r="X294" s="106" t="s">
        <v>2863</v>
      </c>
    </row>
    <row r="295" spans="1:24" ht="14.4" x14ac:dyDescent="0.55000000000000004">
      <c r="A295" s="73">
        <v>42120</v>
      </c>
      <c r="B295" s="28" t="s">
        <v>2494</v>
      </c>
      <c r="C295" s="33">
        <v>116.01</v>
      </c>
      <c r="D295" s="33">
        <v>15397</v>
      </c>
      <c r="E295"/>
      <c r="U295" s="27">
        <f t="shared" si="15"/>
        <v>42120</v>
      </c>
      <c r="V295" s="42" t="str">
        <f t="shared" si="16"/>
        <v>116,01</v>
      </c>
      <c r="W295" s="42" t="str">
        <f t="shared" si="14"/>
        <v>15.397</v>
      </c>
      <c r="X295" s="106" t="s">
        <v>2863</v>
      </c>
    </row>
    <row r="296" spans="1:24" ht="14.4" x14ac:dyDescent="0.55000000000000004">
      <c r="A296" s="73">
        <v>42121</v>
      </c>
      <c r="B296" s="28" t="s">
        <v>2495</v>
      </c>
      <c r="C296" s="33">
        <v>150.12</v>
      </c>
      <c r="D296" s="33">
        <v>19925</v>
      </c>
      <c r="E296"/>
      <c r="U296" s="27">
        <f t="shared" si="15"/>
        <v>42121</v>
      </c>
      <c r="V296" s="42" t="str">
        <f t="shared" si="16"/>
        <v>150,12</v>
      </c>
      <c r="W296" s="42" t="str">
        <f t="shared" si="14"/>
        <v>19.925</v>
      </c>
      <c r="X296" s="106" t="s">
        <v>2863</v>
      </c>
    </row>
    <row r="297" spans="1:24" ht="14.4" x14ac:dyDescent="0.55000000000000004">
      <c r="A297" s="73">
        <v>42122</v>
      </c>
      <c r="B297" s="28" t="s">
        <v>2496</v>
      </c>
      <c r="C297" s="33">
        <v>34.270000000000003</v>
      </c>
      <c r="D297" s="33">
        <v>4549</v>
      </c>
      <c r="E297"/>
      <c r="U297" s="27">
        <f t="shared" si="15"/>
        <v>42122</v>
      </c>
      <c r="V297" s="42" t="str">
        <f t="shared" si="16"/>
        <v>34,27</v>
      </c>
      <c r="W297" s="42" t="str">
        <f t="shared" si="14"/>
        <v>4.549</v>
      </c>
      <c r="X297" s="106" t="s">
        <v>2863</v>
      </c>
    </row>
    <row r="298" spans="1:24" ht="14.4" x14ac:dyDescent="0.55000000000000004">
      <c r="A298" s="73">
        <v>42123</v>
      </c>
      <c r="B298" s="28" t="s">
        <v>2497</v>
      </c>
      <c r="C298" s="33">
        <v>43.01</v>
      </c>
      <c r="D298" s="33">
        <v>5709</v>
      </c>
      <c r="E298"/>
      <c r="U298" s="27">
        <f t="shared" si="15"/>
        <v>42123</v>
      </c>
      <c r="V298" s="42" t="str">
        <f t="shared" si="16"/>
        <v>43,01</v>
      </c>
      <c r="W298" s="42" t="str">
        <f t="shared" si="14"/>
        <v>5.709</v>
      </c>
      <c r="X298" s="106" t="s">
        <v>2863</v>
      </c>
    </row>
    <row r="299" spans="1:24" ht="14.4" x14ac:dyDescent="0.55000000000000004">
      <c r="A299" s="73">
        <v>42124</v>
      </c>
      <c r="B299" s="28" t="s">
        <v>2498</v>
      </c>
      <c r="C299" s="33">
        <v>45</v>
      </c>
      <c r="D299" s="33">
        <v>5972</v>
      </c>
      <c r="E299"/>
      <c r="U299" s="27">
        <f t="shared" si="15"/>
        <v>42124</v>
      </c>
      <c r="V299" s="42" t="str">
        <f t="shared" si="16"/>
        <v>45,00</v>
      </c>
      <c r="W299" s="42" t="str">
        <f t="shared" si="14"/>
        <v>5.972</v>
      </c>
      <c r="X299" s="106" t="s">
        <v>2863</v>
      </c>
    </row>
    <row r="300" spans="1:24" ht="14.4" x14ac:dyDescent="0.55000000000000004">
      <c r="A300" s="73">
        <v>42125</v>
      </c>
      <c r="B300" s="28" t="s">
        <v>2499</v>
      </c>
      <c r="C300" s="33">
        <v>57.45</v>
      </c>
      <c r="D300" s="33">
        <v>7625</v>
      </c>
      <c r="E300"/>
      <c r="U300" s="27">
        <f t="shared" si="15"/>
        <v>42125</v>
      </c>
      <c r="V300" s="42" t="str">
        <f t="shared" si="16"/>
        <v>57,45</v>
      </c>
      <c r="W300" s="42" t="str">
        <f t="shared" si="14"/>
        <v>7.625</v>
      </c>
      <c r="X300" s="106" t="s">
        <v>2863</v>
      </c>
    </row>
    <row r="301" spans="1:24" ht="14.4" x14ac:dyDescent="0.55000000000000004">
      <c r="A301" s="73">
        <v>42126</v>
      </c>
      <c r="B301" s="28" t="s">
        <v>2500</v>
      </c>
      <c r="C301" s="33">
        <v>47.11</v>
      </c>
      <c r="D301" s="33">
        <v>6253</v>
      </c>
      <c r="E301"/>
      <c r="U301" s="27">
        <f t="shared" si="15"/>
        <v>42126</v>
      </c>
      <c r="V301" s="42" t="str">
        <f t="shared" si="16"/>
        <v>47,11</v>
      </c>
      <c r="W301" s="42" t="str">
        <f t="shared" si="14"/>
        <v>6.253</v>
      </c>
      <c r="X301" s="106" t="s">
        <v>2863</v>
      </c>
    </row>
    <row r="302" spans="1:24" ht="14.4" x14ac:dyDescent="0.55000000000000004">
      <c r="A302" s="73">
        <v>42127</v>
      </c>
      <c r="B302" s="28" t="s">
        <v>2501</v>
      </c>
      <c r="C302" s="33">
        <v>60.3</v>
      </c>
      <c r="D302" s="33">
        <v>8003</v>
      </c>
      <c r="E302"/>
      <c r="U302" s="27">
        <f t="shared" si="15"/>
        <v>42127</v>
      </c>
      <c r="V302" s="42" t="str">
        <f t="shared" si="16"/>
        <v>60,30</v>
      </c>
      <c r="W302" s="42" t="str">
        <f t="shared" si="14"/>
        <v>8.003</v>
      </c>
      <c r="X302" s="106" t="s">
        <v>2863</v>
      </c>
    </row>
    <row r="303" spans="1:24" ht="14.4" x14ac:dyDescent="0.55000000000000004">
      <c r="A303" s="73">
        <v>42128</v>
      </c>
      <c r="B303" s="28" t="s">
        <v>2502</v>
      </c>
      <c r="C303" s="33">
        <v>67.92</v>
      </c>
      <c r="D303" s="33">
        <v>9014</v>
      </c>
      <c r="E303"/>
      <c r="U303" s="27">
        <f t="shared" si="15"/>
        <v>42128</v>
      </c>
      <c r="V303" s="42" t="str">
        <f t="shared" si="16"/>
        <v>67,92</v>
      </c>
      <c r="W303" s="42" t="str">
        <f t="shared" si="14"/>
        <v>9.014</v>
      </c>
      <c r="X303" s="106" t="s">
        <v>2863</v>
      </c>
    </row>
    <row r="304" spans="1:24" ht="14.4" x14ac:dyDescent="0.55000000000000004">
      <c r="A304" s="73">
        <v>42129</v>
      </c>
      <c r="B304" s="28" t="s">
        <v>2503</v>
      </c>
      <c r="C304" s="33">
        <v>80.36</v>
      </c>
      <c r="D304" s="33">
        <v>10665</v>
      </c>
      <c r="E304"/>
      <c r="U304" s="27">
        <f t="shared" si="15"/>
        <v>42129</v>
      </c>
      <c r="V304" s="42" t="str">
        <f t="shared" si="16"/>
        <v>80,36</v>
      </c>
      <c r="W304" s="42" t="str">
        <f t="shared" si="14"/>
        <v>10.665</v>
      </c>
      <c r="X304" s="106" t="s">
        <v>2863</v>
      </c>
    </row>
    <row r="305" spans="1:24" ht="14.4" x14ac:dyDescent="0.55000000000000004">
      <c r="A305" s="73">
        <v>42130</v>
      </c>
      <c r="B305" s="28" t="s">
        <v>2504</v>
      </c>
      <c r="C305" s="33">
        <v>110.89</v>
      </c>
      <c r="D305" s="33">
        <v>14718</v>
      </c>
      <c r="E305"/>
      <c r="U305" s="27">
        <f t="shared" si="15"/>
        <v>42130</v>
      </c>
      <c r="V305" s="42" t="str">
        <f t="shared" si="16"/>
        <v>110,89</v>
      </c>
      <c r="W305" s="42" t="str">
        <f t="shared" si="14"/>
        <v>14.718</v>
      </c>
      <c r="X305" s="106" t="s">
        <v>2863</v>
      </c>
    </row>
    <row r="306" spans="1:24" ht="14.4" x14ac:dyDescent="0.55000000000000004">
      <c r="A306" s="73">
        <v>42131</v>
      </c>
      <c r="B306" s="28" t="s">
        <v>2505</v>
      </c>
      <c r="C306" s="33">
        <v>154.22</v>
      </c>
      <c r="D306" s="33">
        <v>20468</v>
      </c>
      <c r="E306"/>
      <c r="U306" s="27">
        <f t="shared" si="15"/>
        <v>42131</v>
      </c>
      <c r="V306" s="42" t="str">
        <f t="shared" si="16"/>
        <v>154,22</v>
      </c>
      <c r="W306" s="42" t="str">
        <f t="shared" si="14"/>
        <v>20.468</v>
      </c>
      <c r="X306" s="106" t="s">
        <v>2863</v>
      </c>
    </row>
    <row r="307" spans="1:24" ht="14.4" x14ac:dyDescent="0.55000000000000004">
      <c r="A307" s="73">
        <v>42201</v>
      </c>
      <c r="B307" s="28" t="s">
        <v>3027</v>
      </c>
      <c r="C307" s="33">
        <v>21.99</v>
      </c>
      <c r="D307" s="33">
        <v>2918</v>
      </c>
      <c r="E307"/>
      <c r="U307" s="27">
        <f t="shared" si="15"/>
        <v>42201</v>
      </c>
      <c r="V307" s="42" t="str">
        <f t="shared" si="16"/>
        <v>21,99</v>
      </c>
      <c r="W307" s="42" t="str">
        <f t="shared" si="14"/>
        <v>2.918</v>
      </c>
      <c r="X307" s="106" t="s">
        <v>2863</v>
      </c>
    </row>
    <row r="308" spans="1:24" ht="14.4" x14ac:dyDescent="0.55000000000000004">
      <c r="A308" s="73">
        <v>42202</v>
      </c>
      <c r="B308" s="28" t="s">
        <v>3028</v>
      </c>
      <c r="C308" s="33">
        <v>31.37</v>
      </c>
      <c r="D308" s="33">
        <v>4163</v>
      </c>
      <c r="E308"/>
      <c r="U308" s="27">
        <f t="shared" si="15"/>
        <v>42202</v>
      </c>
      <c r="V308" s="42" t="str">
        <f t="shared" si="16"/>
        <v>31,37</v>
      </c>
      <c r="W308" s="42" t="str">
        <f t="shared" si="14"/>
        <v>4.163</v>
      </c>
      <c r="X308" s="106" t="s">
        <v>2863</v>
      </c>
    </row>
    <row r="309" spans="1:24" ht="14.4" x14ac:dyDescent="0.55000000000000004">
      <c r="A309" s="73">
        <v>42203</v>
      </c>
      <c r="B309" s="28" t="s">
        <v>3029</v>
      </c>
      <c r="C309" s="33">
        <v>42.8</v>
      </c>
      <c r="D309" s="33">
        <v>5680</v>
      </c>
      <c r="E309"/>
      <c r="U309" s="27">
        <f t="shared" si="15"/>
        <v>42203</v>
      </c>
      <c r="V309" s="42" t="str">
        <f t="shared" si="16"/>
        <v>42,80</v>
      </c>
      <c r="W309" s="42" t="str">
        <f t="shared" si="14"/>
        <v>5.680</v>
      </c>
      <c r="X309" s="106" t="s">
        <v>2863</v>
      </c>
    </row>
    <row r="310" spans="1:24" ht="14.4" x14ac:dyDescent="0.55000000000000004">
      <c r="A310" s="73">
        <v>42204</v>
      </c>
      <c r="B310" s="28" t="s">
        <v>3030</v>
      </c>
      <c r="C310" s="33">
        <v>55.51</v>
      </c>
      <c r="D310" s="33">
        <v>7367</v>
      </c>
      <c r="E310"/>
      <c r="U310" s="27">
        <f t="shared" si="15"/>
        <v>42204</v>
      </c>
      <c r="V310" s="42" t="str">
        <f t="shared" si="16"/>
        <v>55,51</v>
      </c>
      <c r="W310" s="42" t="str">
        <f t="shared" si="14"/>
        <v>7.367</v>
      </c>
      <c r="X310" s="106" t="s">
        <v>2863</v>
      </c>
    </row>
    <row r="311" spans="1:24" ht="14.4" x14ac:dyDescent="0.55000000000000004">
      <c r="A311" s="73">
        <v>42205</v>
      </c>
      <c r="B311" s="28" t="s">
        <v>3031</v>
      </c>
      <c r="C311" s="33">
        <v>75.34</v>
      </c>
      <c r="D311" s="33">
        <v>9999</v>
      </c>
      <c r="E311"/>
      <c r="U311" s="27">
        <f t="shared" si="15"/>
        <v>42205</v>
      </c>
      <c r="V311" s="42" t="str">
        <f t="shared" si="16"/>
        <v>75,34</v>
      </c>
      <c r="W311" s="42" t="str">
        <f t="shared" si="14"/>
        <v>9.999</v>
      </c>
      <c r="X311" s="106" t="s">
        <v>2863</v>
      </c>
    </row>
    <row r="312" spans="1:24" ht="14.4" x14ac:dyDescent="0.55000000000000004">
      <c r="A312" s="73">
        <v>42206</v>
      </c>
      <c r="B312" s="28" t="s">
        <v>3032</v>
      </c>
      <c r="C312" s="33">
        <v>93.13</v>
      </c>
      <c r="D312" s="33">
        <v>12360</v>
      </c>
      <c r="E312"/>
      <c r="U312" s="27">
        <f t="shared" si="15"/>
        <v>42206</v>
      </c>
      <c r="V312" s="42" t="str">
        <f t="shared" si="16"/>
        <v>93,13</v>
      </c>
      <c r="W312" s="42" t="str">
        <f t="shared" si="14"/>
        <v>12.360</v>
      </c>
      <c r="X312" s="106" t="s">
        <v>2863</v>
      </c>
    </row>
    <row r="313" spans="1:24" ht="14.4" x14ac:dyDescent="0.55000000000000004">
      <c r="A313" s="73">
        <v>42207</v>
      </c>
      <c r="B313" s="28" t="s">
        <v>3033</v>
      </c>
      <c r="C313" s="33">
        <v>117.55</v>
      </c>
      <c r="D313" s="33">
        <v>15601</v>
      </c>
      <c r="E313"/>
      <c r="U313" s="27">
        <f t="shared" si="15"/>
        <v>42207</v>
      </c>
      <c r="V313" s="42" t="str">
        <f t="shared" si="16"/>
        <v>117,55</v>
      </c>
      <c r="W313" s="42" t="str">
        <f t="shared" si="14"/>
        <v>15.601</v>
      </c>
      <c r="X313" s="106" t="s">
        <v>2863</v>
      </c>
    </row>
    <row r="314" spans="1:24" ht="14.4" x14ac:dyDescent="0.55000000000000004">
      <c r="A314" s="73">
        <v>42208</v>
      </c>
      <c r="B314" s="28" t="s">
        <v>3034</v>
      </c>
      <c r="C314" s="33">
        <v>138.16999999999999</v>
      </c>
      <c r="D314" s="33">
        <v>18338</v>
      </c>
      <c r="E314"/>
      <c r="U314" s="27">
        <f t="shared" si="15"/>
        <v>42208</v>
      </c>
      <c r="V314" s="42" t="str">
        <f t="shared" si="16"/>
        <v>138,17</v>
      </c>
      <c r="W314" s="42" t="str">
        <f t="shared" si="14"/>
        <v>18.338</v>
      </c>
      <c r="X314" s="106" t="s">
        <v>2863</v>
      </c>
    </row>
    <row r="315" spans="1:24" ht="14.4" x14ac:dyDescent="0.55000000000000004">
      <c r="A315" s="73">
        <v>42209</v>
      </c>
      <c r="B315" s="28" t="s">
        <v>3035</v>
      </c>
      <c r="C315" s="33">
        <v>174.48</v>
      </c>
      <c r="D315" s="33">
        <v>23157</v>
      </c>
      <c r="E315"/>
      <c r="U315" s="27">
        <f t="shared" si="15"/>
        <v>42209</v>
      </c>
      <c r="V315" s="42" t="str">
        <f t="shared" si="16"/>
        <v>174,48</v>
      </c>
      <c r="W315" s="42" t="str">
        <f t="shared" si="14"/>
        <v>23.157</v>
      </c>
      <c r="X315" s="106" t="s">
        <v>2863</v>
      </c>
    </row>
    <row r="316" spans="1:24" ht="14.4" x14ac:dyDescent="0.55000000000000004">
      <c r="A316" s="73">
        <v>42210</v>
      </c>
      <c r="B316" s="28" t="s">
        <v>3036</v>
      </c>
      <c r="C316" s="33">
        <v>226.26</v>
      </c>
      <c r="D316" s="33">
        <v>30030</v>
      </c>
      <c r="E316"/>
      <c r="U316" s="27">
        <f t="shared" si="15"/>
        <v>42210</v>
      </c>
      <c r="V316" s="42" t="str">
        <f t="shared" si="16"/>
        <v>226,26</v>
      </c>
      <c r="W316" s="42" t="str">
        <f t="shared" si="14"/>
        <v>30.030</v>
      </c>
      <c r="X316" s="106" t="s">
        <v>2863</v>
      </c>
    </row>
    <row r="317" spans="1:24" ht="14.4" x14ac:dyDescent="0.55000000000000004">
      <c r="A317" s="73">
        <v>42301</v>
      </c>
      <c r="B317" s="28" t="s">
        <v>2506</v>
      </c>
      <c r="C317" s="33">
        <v>8.08</v>
      </c>
      <c r="D317" s="33">
        <v>1073</v>
      </c>
      <c r="E317"/>
      <c r="U317" s="27">
        <f t="shared" si="15"/>
        <v>42301</v>
      </c>
      <c r="V317" s="42" t="str">
        <f t="shared" si="16"/>
        <v>8,08</v>
      </c>
      <c r="W317" s="42" t="str">
        <f t="shared" si="14"/>
        <v>1.073</v>
      </c>
      <c r="X317" s="106" t="s">
        <v>2863</v>
      </c>
    </row>
    <row r="318" spans="1:24" ht="14.4" x14ac:dyDescent="0.55000000000000004">
      <c r="A318" s="73">
        <v>42302</v>
      </c>
      <c r="B318" s="28" t="s">
        <v>2507</v>
      </c>
      <c r="C318" s="33">
        <v>16.36</v>
      </c>
      <c r="D318" s="33">
        <v>2172</v>
      </c>
      <c r="E318"/>
      <c r="U318" s="27">
        <f t="shared" si="15"/>
        <v>42302</v>
      </c>
      <c r="V318" s="42" t="str">
        <f t="shared" si="16"/>
        <v>16,36</v>
      </c>
      <c r="W318" s="42" t="str">
        <f t="shared" si="14"/>
        <v>2.172</v>
      </c>
      <c r="X318" s="106" t="s">
        <v>2863</v>
      </c>
    </row>
    <row r="319" spans="1:24" ht="14.4" x14ac:dyDescent="0.55000000000000004">
      <c r="A319" s="73">
        <v>52401</v>
      </c>
      <c r="B319" s="28" t="s">
        <v>2508</v>
      </c>
      <c r="C319" s="33">
        <v>22.12</v>
      </c>
      <c r="D319" s="33">
        <v>2936</v>
      </c>
      <c r="E319"/>
      <c r="U319" s="27">
        <f t="shared" si="15"/>
        <v>52401</v>
      </c>
      <c r="V319" s="42" t="str">
        <f t="shared" si="16"/>
        <v>22,12</v>
      </c>
      <c r="W319" s="42" t="str">
        <f t="shared" si="14"/>
        <v>2.936</v>
      </c>
      <c r="X319" s="106" t="s">
        <v>2863</v>
      </c>
    </row>
    <row r="320" spans="1:24" ht="14.4" x14ac:dyDescent="0.55000000000000004">
      <c r="A320" s="73">
        <v>52402</v>
      </c>
      <c r="B320" s="28" t="s">
        <v>2509</v>
      </c>
      <c r="C320" s="33">
        <v>36.659999999999997</v>
      </c>
      <c r="D320" s="33">
        <v>4866</v>
      </c>
      <c r="E320"/>
      <c r="U320" s="27">
        <f t="shared" si="15"/>
        <v>52402</v>
      </c>
      <c r="V320" s="42" t="str">
        <f t="shared" si="16"/>
        <v>36,66</v>
      </c>
      <c r="W320" s="42" t="str">
        <f t="shared" si="14"/>
        <v>4.866</v>
      </c>
      <c r="X320" s="106" t="s">
        <v>2863</v>
      </c>
    </row>
    <row r="321" spans="1:24" ht="14.4" x14ac:dyDescent="0.55000000000000004">
      <c r="A321" s="73">
        <v>52403</v>
      </c>
      <c r="B321" s="28" t="s">
        <v>2510</v>
      </c>
      <c r="C321" s="33">
        <v>48.67</v>
      </c>
      <c r="D321" s="33">
        <v>6459</v>
      </c>
      <c r="E321"/>
      <c r="U321" s="27">
        <f t="shared" si="15"/>
        <v>52403</v>
      </c>
      <c r="V321" s="42" t="str">
        <f t="shared" si="16"/>
        <v>48,67</v>
      </c>
      <c r="W321" s="42" t="str">
        <f t="shared" si="14"/>
        <v>6.459</v>
      </c>
      <c r="X321" s="106" t="s">
        <v>2863</v>
      </c>
    </row>
    <row r="322" spans="1:24" ht="14.4" x14ac:dyDescent="0.55000000000000004">
      <c r="A322" s="73">
        <v>52404</v>
      </c>
      <c r="B322" s="28" t="s">
        <v>2511</v>
      </c>
      <c r="C322" s="33">
        <v>61.52</v>
      </c>
      <c r="D322" s="33">
        <v>8165</v>
      </c>
      <c r="E322"/>
      <c r="U322" s="27">
        <f t="shared" si="15"/>
        <v>52404</v>
      </c>
      <c r="V322" s="42" t="str">
        <f t="shared" si="16"/>
        <v>61,52</v>
      </c>
      <c r="W322" s="42" t="str">
        <f t="shared" si="14"/>
        <v>8.165</v>
      </c>
      <c r="X322" s="106" t="s">
        <v>2863</v>
      </c>
    </row>
    <row r="323" spans="1:24" ht="14.4" x14ac:dyDescent="0.55000000000000004">
      <c r="A323" s="73">
        <v>52405</v>
      </c>
      <c r="B323" s="28" t="s">
        <v>2512</v>
      </c>
      <c r="C323" s="33">
        <v>98.68</v>
      </c>
      <c r="D323" s="33">
        <v>13097</v>
      </c>
      <c r="E323"/>
      <c r="U323" s="27">
        <f t="shared" si="15"/>
        <v>52405</v>
      </c>
      <c r="V323" s="42" t="str">
        <f t="shared" si="16"/>
        <v>98,68</v>
      </c>
      <c r="W323" s="42" t="str">
        <f t="shared" ref="W323:W386" si="17">TEXT(D323,"0.00")</f>
        <v>13.097</v>
      </c>
      <c r="X323" s="106" t="s">
        <v>2863</v>
      </c>
    </row>
    <row r="324" spans="1:24" ht="14.4" x14ac:dyDescent="0.55000000000000004">
      <c r="A324" s="73">
        <v>52406</v>
      </c>
      <c r="B324" s="28" t="s">
        <v>2513</v>
      </c>
      <c r="C324" s="33">
        <v>140.21</v>
      </c>
      <c r="D324" s="33">
        <v>18609</v>
      </c>
      <c r="E324"/>
      <c r="U324" s="27">
        <f t="shared" si="15"/>
        <v>52406</v>
      </c>
      <c r="V324" s="42" t="str">
        <f t="shared" si="16"/>
        <v>140,21</v>
      </c>
      <c r="W324" s="42" t="str">
        <f t="shared" si="17"/>
        <v>18.609</v>
      </c>
      <c r="X324" s="106" t="s">
        <v>2863</v>
      </c>
    </row>
    <row r="325" spans="1:24" ht="14.4" x14ac:dyDescent="0.55000000000000004">
      <c r="A325" s="73">
        <v>52501</v>
      </c>
      <c r="B325" s="28" t="s">
        <v>2514</v>
      </c>
      <c r="C325" s="33">
        <v>26.33</v>
      </c>
      <c r="D325" s="33">
        <v>3494</v>
      </c>
      <c r="E325"/>
      <c r="U325" s="27">
        <f t="shared" si="15"/>
        <v>52501</v>
      </c>
      <c r="V325" s="42" t="str">
        <f t="shared" si="16"/>
        <v>26,33</v>
      </c>
      <c r="W325" s="42" t="str">
        <f t="shared" si="17"/>
        <v>3.494</v>
      </c>
      <c r="X325" s="106" t="s">
        <v>2863</v>
      </c>
    </row>
    <row r="326" spans="1:24" ht="14.4" x14ac:dyDescent="0.55000000000000004">
      <c r="A326" s="73">
        <v>52502</v>
      </c>
      <c r="B326" s="28" t="s">
        <v>2515</v>
      </c>
      <c r="C326" s="33">
        <v>24.32</v>
      </c>
      <c r="D326" s="33">
        <v>3228</v>
      </c>
      <c r="E326"/>
      <c r="U326" s="27">
        <f t="shared" si="15"/>
        <v>52502</v>
      </c>
      <c r="V326" s="42" t="str">
        <f t="shared" si="16"/>
        <v>24,32</v>
      </c>
      <c r="W326" s="42" t="str">
        <f t="shared" si="17"/>
        <v>3.228</v>
      </c>
      <c r="X326" s="106" t="s">
        <v>2863</v>
      </c>
    </row>
    <row r="327" spans="1:24" ht="14.4" x14ac:dyDescent="0.55000000000000004">
      <c r="A327" s="73">
        <v>52503</v>
      </c>
      <c r="B327" s="28" t="s">
        <v>2516</v>
      </c>
      <c r="C327" s="33">
        <v>25.43</v>
      </c>
      <c r="D327" s="33">
        <v>3375</v>
      </c>
      <c r="E327"/>
      <c r="U327" s="27">
        <f t="shared" si="15"/>
        <v>52503</v>
      </c>
      <c r="V327" s="42" t="str">
        <f t="shared" si="16"/>
        <v>25,43</v>
      </c>
      <c r="W327" s="42" t="str">
        <f t="shared" si="17"/>
        <v>3.375</v>
      </c>
      <c r="X327" s="106" t="s">
        <v>2863</v>
      </c>
    </row>
    <row r="328" spans="1:24" ht="14.4" x14ac:dyDescent="0.55000000000000004">
      <c r="A328" s="73">
        <v>52504</v>
      </c>
      <c r="B328" s="28" t="s">
        <v>2517</v>
      </c>
      <c r="C328" s="33">
        <v>26.33</v>
      </c>
      <c r="D328" s="33">
        <v>3494</v>
      </c>
      <c r="E328"/>
      <c r="U328" s="27">
        <f t="shared" si="15"/>
        <v>52504</v>
      </c>
      <c r="V328" s="42" t="str">
        <f t="shared" si="16"/>
        <v>26,33</v>
      </c>
      <c r="W328" s="42" t="str">
        <f t="shared" si="17"/>
        <v>3.494</v>
      </c>
      <c r="X328" s="106" t="s">
        <v>2863</v>
      </c>
    </row>
    <row r="329" spans="1:24" ht="14.4" x14ac:dyDescent="0.55000000000000004">
      <c r="A329" s="73">
        <v>52505</v>
      </c>
      <c r="B329" s="28" t="s">
        <v>2518</v>
      </c>
      <c r="C329" s="33">
        <v>26.33</v>
      </c>
      <c r="D329" s="33">
        <v>3494</v>
      </c>
      <c r="E329"/>
      <c r="U329" s="27">
        <f t="shared" si="15"/>
        <v>52505</v>
      </c>
      <c r="V329" s="42" t="str">
        <f t="shared" si="16"/>
        <v>26,33</v>
      </c>
      <c r="W329" s="42" t="str">
        <f t="shared" si="17"/>
        <v>3.494</v>
      </c>
      <c r="X329" s="106" t="s">
        <v>2863</v>
      </c>
    </row>
    <row r="330" spans="1:24" ht="14.4" x14ac:dyDescent="0.55000000000000004">
      <c r="A330" s="73">
        <v>62601</v>
      </c>
      <c r="B330" s="28" t="s">
        <v>3037</v>
      </c>
      <c r="C330" s="33">
        <v>7.72</v>
      </c>
      <c r="D330" s="33">
        <v>1025</v>
      </c>
      <c r="E330"/>
      <c r="U330" s="27">
        <f t="shared" si="15"/>
        <v>62601</v>
      </c>
      <c r="V330" s="42" t="str">
        <f t="shared" si="16"/>
        <v>7,72</v>
      </c>
      <c r="W330" s="42" t="str">
        <f t="shared" si="17"/>
        <v>1.025</v>
      </c>
      <c r="X330" s="106" t="s">
        <v>2863</v>
      </c>
    </row>
    <row r="331" spans="1:24" ht="14.4" x14ac:dyDescent="0.55000000000000004">
      <c r="A331" s="73">
        <v>62602</v>
      </c>
      <c r="B331" s="28" t="s">
        <v>2519</v>
      </c>
      <c r="C331" s="33">
        <v>9.4700000000000006</v>
      </c>
      <c r="D331" s="33">
        <v>1257</v>
      </c>
      <c r="E331"/>
      <c r="U331" s="27">
        <f t="shared" ref="U331:U394" si="18">A331</f>
        <v>62602</v>
      </c>
      <c r="V331" s="42" t="str">
        <f t="shared" ref="V331:V394" si="19">TEXT(C331,"0,00")</f>
        <v>9,47</v>
      </c>
      <c r="W331" s="42" t="str">
        <f t="shared" si="17"/>
        <v>1.257</v>
      </c>
      <c r="X331" s="106" t="s">
        <v>2863</v>
      </c>
    </row>
    <row r="332" spans="1:24" ht="14.4" x14ac:dyDescent="0.55000000000000004">
      <c r="A332" s="73">
        <v>62603</v>
      </c>
      <c r="B332" s="28" t="s">
        <v>2520</v>
      </c>
      <c r="C332" s="33">
        <v>13.72</v>
      </c>
      <c r="D332" s="33">
        <v>1821</v>
      </c>
      <c r="E332"/>
      <c r="U332" s="27">
        <f t="shared" si="18"/>
        <v>62603</v>
      </c>
      <c r="V332" s="42" t="str">
        <f t="shared" si="19"/>
        <v>13,72</v>
      </c>
      <c r="W332" s="42" t="str">
        <f t="shared" si="17"/>
        <v>1.821</v>
      </c>
      <c r="X332" s="106" t="s">
        <v>2863</v>
      </c>
    </row>
    <row r="333" spans="1:24" ht="14.4" x14ac:dyDescent="0.55000000000000004">
      <c r="A333" s="73">
        <v>62604</v>
      </c>
      <c r="B333" s="28" t="s">
        <v>2521</v>
      </c>
      <c r="C333" s="33">
        <v>25.81</v>
      </c>
      <c r="D333" s="33">
        <v>3425</v>
      </c>
      <c r="E333"/>
      <c r="U333" s="27">
        <f t="shared" si="18"/>
        <v>62604</v>
      </c>
      <c r="V333" s="42" t="str">
        <f t="shared" si="19"/>
        <v>25,81</v>
      </c>
      <c r="W333" s="42" t="str">
        <f t="shared" si="17"/>
        <v>3.425</v>
      </c>
      <c r="X333" s="106" t="s">
        <v>2863</v>
      </c>
    </row>
    <row r="334" spans="1:24" ht="14.4" x14ac:dyDescent="0.55000000000000004">
      <c r="A334" s="73">
        <v>62605</v>
      </c>
      <c r="B334" s="28" t="s">
        <v>2522</v>
      </c>
      <c r="C334" s="33">
        <v>37.31</v>
      </c>
      <c r="D334" s="33">
        <v>4952</v>
      </c>
      <c r="E334"/>
      <c r="U334" s="27">
        <f t="shared" si="18"/>
        <v>62605</v>
      </c>
      <c r="V334" s="42" t="str">
        <f t="shared" si="19"/>
        <v>37,31</v>
      </c>
      <c r="W334" s="42" t="str">
        <f t="shared" si="17"/>
        <v>4.952</v>
      </c>
      <c r="X334" s="106" t="s">
        <v>2863</v>
      </c>
    </row>
    <row r="335" spans="1:24" ht="14.4" x14ac:dyDescent="0.55000000000000004">
      <c r="A335" s="73">
        <v>62606</v>
      </c>
      <c r="B335" s="28" t="s">
        <v>2523</v>
      </c>
      <c r="C335" s="33">
        <v>14</v>
      </c>
      <c r="D335" s="33">
        <v>1858</v>
      </c>
      <c r="E335"/>
      <c r="U335" s="27">
        <f t="shared" si="18"/>
        <v>62606</v>
      </c>
      <c r="V335" s="42" t="str">
        <f t="shared" si="19"/>
        <v>14,00</v>
      </c>
      <c r="W335" s="42" t="str">
        <f t="shared" si="17"/>
        <v>1.858</v>
      </c>
      <c r="X335" s="106" t="s">
        <v>2863</v>
      </c>
    </row>
    <row r="336" spans="1:24" ht="14.4" x14ac:dyDescent="0.55000000000000004">
      <c r="A336" s="73">
        <v>62607</v>
      </c>
      <c r="B336" s="28" t="s">
        <v>2524</v>
      </c>
      <c r="C336" s="33">
        <v>16.02</v>
      </c>
      <c r="D336" s="33">
        <v>2126</v>
      </c>
      <c r="E336"/>
      <c r="U336" s="27">
        <f t="shared" si="18"/>
        <v>62607</v>
      </c>
      <c r="V336" s="42" t="str">
        <f t="shared" si="19"/>
        <v>16,02</v>
      </c>
      <c r="W336" s="42" t="str">
        <f t="shared" si="17"/>
        <v>2.126</v>
      </c>
      <c r="X336" s="106" t="s">
        <v>2863</v>
      </c>
    </row>
    <row r="337" spans="1:24" ht="14.4" x14ac:dyDescent="0.55000000000000004">
      <c r="A337" s="73">
        <v>62608</v>
      </c>
      <c r="B337" s="28" t="s">
        <v>2525</v>
      </c>
      <c r="C337" s="33">
        <v>23.73</v>
      </c>
      <c r="D337" s="33">
        <v>3150</v>
      </c>
      <c r="E337"/>
      <c r="U337" s="27">
        <f t="shared" si="18"/>
        <v>62608</v>
      </c>
      <c r="V337" s="42" t="str">
        <f t="shared" si="19"/>
        <v>23,73</v>
      </c>
      <c r="W337" s="42" t="str">
        <f t="shared" si="17"/>
        <v>3.150</v>
      </c>
      <c r="X337" s="106" t="s">
        <v>2863</v>
      </c>
    </row>
    <row r="338" spans="1:24" ht="14.4" x14ac:dyDescent="0.55000000000000004">
      <c r="A338" s="73">
        <v>62609</v>
      </c>
      <c r="B338" s="28" t="s">
        <v>2526</v>
      </c>
      <c r="C338" s="33">
        <v>42.21</v>
      </c>
      <c r="D338" s="33">
        <v>5602</v>
      </c>
      <c r="E338"/>
      <c r="U338" s="27">
        <f t="shared" si="18"/>
        <v>62609</v>
      </c>
      <c r="V338" s="42" t="str">
        <f t="shared" si="19"/>
        <v>42,21</v>
      </c>
      <c r="W338" s="42" t="str">
        <f t="shared" si="17"/>
        <v>5.602</v>
      </c>
      <c r="X338" s="106" t="s">
        <v>2863</v>
      </c>
    </row>
    <row r="339" spans="1:24" ht="14.4" x14ac:dyDescent="0.55000000000000004">
      <c r="A339" s="73">
        <v>62610</v>
      </c>
      <c r="B339" s="28" t="s">
        <v>2527</v>
      </c>
      <c r="C339" s="33">
        <v>59.18</v>
      </c>
      <c r="D339" s="33">
        <v>7855</v>
      </c>
      <c r="E339"/>
      <c r="U339" s="27">
        <f t="shared" si="18"/>
        <v>62610</v>
      </c>
      <c r="V339" s="42" t="str">
        <f t="shared" si="19"/>
        <v>59,18</v>
      </c>
      <c r="W339" s="42" t="str">
        <f t="shared" si="17"/>
        <v>7.855</v>
      </c>
      <c r="X339" s="106" t="s">
        <v>2863</v>
      </c>
    </row>
    <row r="340" spans="1:24" ht="14.4" x14ac:dyDescent="0.55000000000000004">
      <c r="A340" s="73">
        <v>62701</v>
      </c>
      <c r="B340" s="28" t="s">
        <v>2528</v>
      </c>
      <c r="C340" s="33">
        <v>34.799999999999997</v>
      </c>
      <c r="D340" s="33">
        <v>4619</v>
      </c>
      <c r="E340"/>
      <c r="U340" s="27">
        <f t="shared" si="18"/>
        <v>62701</v>
      </c>
      <c r="V340" s="42" t="str">
        <f t="shared" si="19"/>
        <v>34,80</v>
      </c>
      <c r="W340" s="42" t="str">
        <f t="shared" si="17"/>
        <v>4.619</v>
      </c>
      <c r="X340" s="106" t="s">
        <v>2863</v>
      </c>
    </row>
    <row r="341" spans="1:24" ht="14.4" x14ac:dyDescent="0.55000000000000004">
      <c r="A341" s="73">
        <v>62702</v>
      </c>
      <c r="B341" s="28" t="s">
        <v>2529</v>
      </c>
      <c r="C341" s="33">
        <v>50.47</v>
      </c>
      <c r="D341" s="33">
        <v>6699</v>
      </c>
      <c r="E341"/>
      <c r="U341" s="27">
        <f t="shared" si="18"/>
        <v>62702</v>
      </c>
      <c r="V341" s="42" t="str">
        <f t="shared" si="19"/>
        <v>50,47</v>
      </c>
      <c r="W341" s="42" t="str">
        <f t="shared" si="17"/>
        <v>6.699</v>
      </c>
      <c r="X341" s="106" t="s">
        <v>2863</v>
      </c>
    </row>
    <row r="342" spans="1:24" ht="14.4" x14ac:dyDescent="0.55000000000000004">
      <c r="A342" s="73">
        <v>62703</v>
      </c>
      <c r="B342" s="28" t="s">
        <v>2530</v>
      </c>
      <c r="C342" s="33">
        <v>67.64</v>
      </c>
      <c r="D342" s="33">
        <v>8978</v>
      </c>
      <c r="E342"/>
      <c r="U342" s="27">
        <f t="shared" si="18"/>
        <v>62703</v>
      </c>
      <c r="V342" s="42" t="str">
        <f t="shared" si="19"/>
        <v>67,64</v>
      </c>
      <c r="W342" s="42" t="str">
        <f t="shared" si="17"/>
        <v>8.978</v>
      </c>
      <c r="X342" s="106" t="s">
        <v>2863</v>
      </c>
    </row>
    <row r="343" spans="1:24" ht="14.4" x14ac:dyDescent="0.55000000000000004">
      <c r="A343" s="73">
        <v>62704</v>
      </c>
      <c r="B343" s="28" t="s">
        <v>2531</v>
      </c>
      <c r="C343" s="33">
        <v>91.17</v>
      </c>
      <c r="D343" s="33">
        <v>12100</v>
      </c>
      <c r="E343"/>
      <c r="U343" s="27">
        <f t="shared" si="18"/>
        <v>62704</v>
      </c>
      <c r="V343" s="42" t="str">
        <f t="shared" si="19"/>
        <v>91,17</v>
      </c>
      <c r="W343" s="42" t="str">
        <f t="shared" si="17"/>
        <v>12.100</v>
      </c>
      <c r="X343" s="106" t="s">
        <v>2863</v>
      </c>
    </row>
    <row r="344" spans="1:24" ht="14.4" x14ac:dyDescent="0.55000000000000004">
      <c r="A344" s="73">
        <v>62705</v>
      </c>
      <c r="B344" s="28" t="s">
        <v>2532</v>
      </c>
      <c r="C344" s="33">
        <v>124.25</v>
      </c>
      <c r="D344" s="33">
        <v>16491</v>
      </c>
      <c r="E344"/>
      <c r="U344" s="27">
        <f t="shared" si="18"/>
        <v>62705</v>
      </c>
      <c r="V344" s="42" t="str">
        <f t="shared" si="19"/>
        <v>124,25</v>
      </c>
      <c r="W344" s="42" t="str">
        <f t="shared" si="17"/>
        <v>16.491</v>
      </c>
      <c r="X344" s="106" t="s">
        <v>2863</v>
      </c>
    </row>
    <row r="345" spans="1:24" ht="14.4" x14ac:dyDescent="0.55000000000000004">
      <c r="A345" s="73">
        <v>62706</v>
      </c>
      <c r="B345" s="28" t="s">
        <v>2533</v>
      </c>
      <c r="C345" s="33">
        <v>176.66</v>
      </c>
      <c r="D345" s="33">
        <v>23447</v>
      </c>
      <c r="E345"/>
      <c r="U345" s="27">
        <f t="shared" si="18"/>
        <v>62706</v>
      </c>
      <c r="V345" s="42" t="str">
        <f t="shared" si="19"/>
        <v>176,66</v>
      </c>
      <c r="W345" s="42" t="str">
        <f t="shared" si="17"/>
        <v>23.447</v>
      </c>
      <c r="X345" s="106" t="s">
        <v>2863</v>
      </c>
    </row>
    <row r="346" spans="1:24" ht="14.4" x14ac:dyDescent="0.55000000000000004">
      <c r="A346" s="73">
        <v>62707</v>
      </c>
      <c r="B346" s="28" t="s">
        <v>2534</v>
      </c>
      <c r="C346" s="33">
        <v>191.99</v>
      </c>
      <c r="D346" s="33">
        <v>25482</v>
      </c>
      <c r="E346"/>
      <c r="U346" s="27">
        <f t="shared" si="18"/>
        <v>62707</v>
      </c>
      <c r="V346" s="42" t="str">
        <f t="shared" si="19"/>
        <v>191,99</v>
      </c>
      <c r="W346" s="42" t="str">
        <f t="shared" si="17"/>
        <v>25.482</v>
      </c>
      <c r="X346" s="106" t="s">
        <v>2863</v>
      </c>
    </row>
    <row r="347" spans="1:24" ht="14.4" x14ac:dyDescent="0.55000000000000004">
      <c r="A347" s="73">
        <v>62708</v>
      </c>
      <c r="B347" s="28" t="s">
        <v>2535</v>
      </c>
      <c r="C347" s="33">
        <v>239.83</v>
      </c>
      <c r="D347" s="33">
        <v>31831</v>
      </c>
      <c r="E347"/>
      <c r="U347" s="27">
        <f t="shared" si="18"/>
        <v>62708</v>
      </c>
      <c r="V347" s="42" t="str">
        <f t="shared" si="19"/>
        <v>239,83</v>
      </c>
      <c r="W347" s="42" t="str">
        <f t="shared" si="17"/>
        <v>31.831</v>
      </c>
      <c r="X347" s="106" t="s">
        <v>2863</v>
      </c>
    </row>
    <row r="348" spans="1:24" ht="14.4" x14ac:dyDescent="0.55000000000000004">
      <c r="A348" s="73">
        <v>62709</v>
      </c>
      <c r="B348" s="28" t="s">
        <v>2536</v>
      </c>
      <c r="C348" s="33">
        <v>267.74</v>
      </c>
      <c r="D348" s="33">
        <v>35535</v>
      </c>
      <c r="E348"/>
      <c r="U348" s="27">
        <f t="shared" si="18"/>
        <v>62709</v>
      </c>
      <c r="V348" s="42" t="str">
        <f t="shared" si="19"/>
        <v>267,74</v>
      </c>
      <c r="W348" s="42" t="str">
        <f t="shared" si="17"/>
        <v>35.535</v>
      </c>
      <c r="X348" s="106" t="s">
        <v>2863</v>
      </c>
    </row>
    <row r="349" spans="1:24" ht="14.4" x14ac:dyDescent="0.55000000000000004">
      <c r="A349" s="73">
        <v>62710</v>
      </c>
      <c r="B349" s="28" t="s">
        <v>2537</v>
      </c>
      <c r="C349" s="33">
        <v>383.75</v>
      </c>
      <c r="D349" s="33">
        <v>50933</v>
      </c>
      <c r="E349"/>
      <c r="U349" s="27">
        <f t="shared" si="18"/>
        <v>62710</v>
      </c>
      <c r="V349" s="42" t="str">
        <f t="shared" si="19"/>
        <v>383,75</v>
      </c>
      <c r="W349" s="42" t="str">
        <f t="shared" si="17"/>
        <v>50.933</v>
      </c>
      <c r="X349" s="106" t="s">
        <v>2863</v>
      </c>
    </row>
    <row r="350" spans="1:24" ht="14.4" x14ac:dyDescent="0.55000000000000004">
      <c r="A350" s="73">
        <v>62711</v>
      </c>
      <c r="B350" s="28" t="s">
        <v>2538</v>
      </c>
      <c r="C350" s="33">
        <v>459.5</v>
      </c>
      <c r="D350" s="33">
        <v>60986</v>
      </c>
      <c r="E350"/>
      <c r="U350" s="27">
        <f t="shared" si="18"/>
        <v>62711</v>
      </c>
      <c r="V350" s="42" t="str">
        <f t="shared" si="19"/>
        <v>459,50</v>
      </c>
      <c r="W350" s="42" t="str">
        <f t="shared" si="17"/>
        <v>60.986</v>
      </c>
      <c r="X350" s="106" t="s">
        <v>2863</v>
      </c>
    </row>
    <row r="351" spans="1:24" ht="14.4" x14ac:dyDescent="0.55000000000000004">
      <c r="A351" s="73">
        <v>62712</v>
      </c>
      <c r="B351" s="28" t="s">
        <v>2539</v>
      </c>
      <c r="C351" s="33">
        <v>513.97</v>
      </c>
      <c r="D351" s="33">
        <v>68215</v>
      </c>
      <c r="E351"/>
      <c r="U351" s="27">
        <f t="shared" si="18"/>
        <v>62712</v>
      </c>
      <c r="V351" s="42" t="str">
        <f t="shared" si="19"/>
        <v>513,97</v>
      </c>
      <c r="W351" s="42" t="str">
        <f t="shared" si="17"/>
        <v>68.215</v>
      </c>
      <c r="X351" s="106" t="s">
        <v>2863</v>
      </c>
    </row>
    <row r="352" spans="1:24" ht="14.4" x14ac:dyDescent="0.55000000000000004">
      <c r="A352" s="73">
        <v>62713</v>
      </c>
      <c r="B352" s="28" t="s">
        <v>2540</v>
      </c>
      <c r="C352" s="33">
        <v>553.5</v>
      </c>
      <c r="D352" s="33">
        <v>73462</v>
      </c>
      <c r="E352"/>
      <c r="U352" s="27">
        <f t="shared" si="18"/>
        <v>62713</v>
      </c>
      <c r="V352" s="42" t="str">
        <f t="shared" si="19"/>
        <v>553,50</v>
      </c>
      <c r="W352" s="42" t="str">
        <f t="shared" si="17"/>
        <v>73.462</v>
      </c>
      <c r="X352" s="106" t="s">
        <v>2863</v>
      </c>
    </row>
    <row r="353" spans="1:24" ht="14.4" x14ac:dyDescent="0.55000000000000004">
      <c r="A353" s="73">
        <v>62714</v>
      </c>
      <c r="B353" s="28" t="s">
        <v>2541</v>
      </c>
      <c r="C353" s="33">
        <v>9.0500000000000007</v>
      </c>
      <c r="D353" s="33">
        <v>1201</v>
      </c>
      <c r="E353"/>
      <c r="U353" s="27">
        <f t="shared" si="18"/>
        <v>62714</v>
      </c>
      <c r="V353" s="42" t="str">
        <f t="shared" si="19"/>
        <v>9,05</v>
      </c>
      <c r="W353" s="42" t="str">
        <f t="shared" si="17"/>
        <v>1.201</v>
      </c>
      <c r="X353" s="106" t="s">
        <v>2863</v>
      </c>
    </row>
    <row r="354" spans="1:24" ht="14.4" x14ac:dyDescent="0.55000000000000004">
      <c r="A354" s="73">
        <v>62715</v>
      </c>
      <c r="B354" s="28" t="s">
        <v>2542</v>
      </c>
      <c r="C354" s="33">
        <v>14.53</v>
      </c>
      <c r="D354" s="33">
        <v>1928</v>
      </c>
      <c r="E354"/>
      <c r="U354" s="27">
        <f t="shared" si="18"/>
        <v>62715</v>
      </c>
      <c r="V354" s="42" t="str">
        <f t="shared" si="19"/>
        <v>14,53</v>
      </c>
      <c r="W354" s="42" t="str">
        <f t="shared" si="17"/>
        <v>1.928</v>
      </c>
      <c r="X354" s="106" t="s">
        <v>2863</v>
      </c>
    </row>
    <row r="355" spans="1:24" ht="14.4" x14ac:dyDescent="0.55000000000000004">
      <c r="A355" s="73">
        <v>62716</v>
      </c>
      <c r="B355" s="28" t="s">
        <v>2543</v>
      </c>
      <c r="C355" s="33">
        <v>9.98</v>
      </c>
      <c r="D355" s="33">
        <v>1324</v>
      </c>
      <c r="E355"/>
      <c r="U355" s="27">
        <f t="shared" si="18"/>
        <v>62716</v>
      </c>
      <c r="V355" s="42" t="str">
        <f t="shared" si="19"/>
        <v>9,98</v>
      </c>
      <c r="W355" s="42" t="str">
        <f t="shared" si="17"/>
        <v>1.324</v>
      </c>
      <c r="X355" s="106" t="s">
        <v>2863</v>
      </c>
    </row>
    <row r="356" spans="1:24" ht="14.4" x14ac:dyDescent="0.55000000000000004">
      <c r="A356" s="73">
        <v>62717</v>
      </c>
      <c r="B356" s="28" t="s">
        <v>2544</v>
      </c>
      <c r="C356" s="33">
        <v>13.91</v>
      </c>
      <c r="D356" s="33">
        <v>1846</v>
      </c>
      <c r="E356"/>
      <c r="U356" s="27">
        <f t="shared" si="18"/>
        <v>62717</v>
      </c>
      <c r="V356" s="42" t="str">
        <f t="shared" si="19"/>
        <v>13,91</v>
      </c>
      <c r="W356" s="42" t="str">
        <f t="shared" si="17"/>
        <v>1.846</v>
      </c>
      <c r="X356" s="106" t="s">
        <v>2863</v>
      </c>
    </row>
    <row r="357" spans="1:24" ht="14.4" x14ac:dyDescent="0.55000000000000004">
      <c r="A357" s="73">
        <v>62718</v>
      </c>
      <c r="B357" s="28" t="s">
        <v>2545</v>
      </c>
      <c r="C357" s="33">
        <v>22.74</v>
      </c>
      <c r="D357" s="33">
        <v>3018</v>
      </c>
      <c r="E357"/>
      <c r="U357" s="27">
        <f t="shared" si="18"/>
        <v>62718</v>
      </c>
      <c r="V357" s="42" t="str">
        <f t="shared" si="19"/>
        <v>22,74</v>
      </c>
      <c r="W357" s="42" t="str">
        <f t="shared" si="17"/>
        <v>3.018</v>
      </c>
      <c r="X357" s="106" t="s">
        <v>2863</v>
      </c>
    </row>
    <row r="358" spans="1:24" ht="14.4" x14ac:dyDescent="0.55000000000000004">
      <c r="A358" s="73">
        <v>62719</v>
      </c>
      <c r="B358" s="28" t="s">
        <v>2546</v>
      </c>
      <c r="C358" s="33">
        <v>35.369999999999997</v>
      </c>
      <c r="D358" s="33">
        <v>4695</v>
      </c>
      <c r="E358"/>
      <c r="U358" s="27">
        <f t="shared" si="18"/>
        <v>62719</v>
      </c>
      <c r="V358" s="42" t="str">
        <f t="shared" si="19"/>
        <v>35,37</v>
      </c>
      <c r="W358" s="42" t="str">
        <f t="shared" si="17"/>
        <v>4.695</v>
      </c>
      <c r="X358" s="106" t="s">
        <v>2863</v>
      </c>
    </row>
    <row r="359" spans="1:24" ht="14.4" x14ac:dyDescent="0.55000000000000004">
      <c r="A359" s="73">
        <v>62720</v>
      </c>
      <c r="B359" s="28" t="s">
        <v>2547</v>
      </c>
      <c r="C359" s="33">
        <v>62.97</v>
      </c>
      <c r="D359" s="33">
        <v>8357</v>
      </c>
      <c r="E359"/>
      <c r="U359" s="27">
        <f t="shared" si="18"/>
        <v>62720</v>
      </c>
      <c r="V359" s="42" t="str">
        <f t="shared" si="19"/>
        <v>62,97</v>
      </c>
      <c r="W359" s="42" t="str">
        <f t="shared" si="17"/>
        <v>8.357</v>
      </c>
      <c r="X359" s="106" t="s">
        <v>2863</v>
      </c>
    </row>
    <row r="360" spans="1:24" ht="14.4" x14ac:dyDescent="0.55000000000000004">
      <c r="A360" s="73">
        <v>62721</v>
      </c>
      <c r="B360" s="28" t="s">
        <v>2548</v>
      </c>
      <c r="C360" s="33">
        <v>14.26</v>
      </c>
      <c r="D360" s="33">
        <v>1893</v>
      </c>
      <c r="E360"/>
      <c r="U360" s="27">
        <f t="shared" si="18"/>
        <v>62721</v>
      </c>
      <c r="V360" s="42" t="str">
        <f t="shared" si="19"/>
        <v>14,26</v>
      </c>
      <c r="W360" s="42" t="str">
        <f t="shared" si="17"/>
        <v>1.893</v>
      </c>
      <c r="X360" s="106" t="s">
        <v>2863</v>
      </c>
    </row>
    <row r="361" spans="1:24" ht="14.4" x14ac:dyDescent="0.55000000000000004">
      <c r="A361" s="73">
        <v>62722</v>
      </c>
      <c r="B361" s="28" t="s">
        <v>2549</v>
      </c>
      <c r="C361" s="33">
        <v>20.78</v>
      </c>
      <c r="D361" s="33">
        <v>2758</v>
      </c>
      <c r="E361"/>
      <c r="U361" s="27">
        <f t="shared" si="18"/>
        <v>62722</v>
      </c>
      <c r="V361" s="42" t="str">
        <f t="shared" si="19"/>
        <v>20,78</v>
      </c>
      <c r="W361" s="42" t="str">
        <f t="shared" si="17"/>
        <v>2.758</v>
      </c>
      <c r="X361" s="106" t="s">
        <v>2863</v>
      </c>
    </row>
    <row r="362" spans="1:24" ht="14.4" x14ac:dyDescent="0.55000000000000004">
      <c r="A362" s="73">
        <v>62723</v>
      </c>
      <c r="B362" s="28" t="s">
        <v>2550</v>
      </c>
      <c r="C362" s="33">
        <v>32.44</v>
      </c>
      <c r="D362" s="33">
        <v>4306</v>
      </c>
      <c r="E362"/>
      <c r="U362" s="27">
        <f t="shared" si="18"/>
        <v>62723</v>
      </c>
      <c r="V362" s="42" t="str">
        <f t="shared" si="19"/>
        <v>32,44</v>
      </c>
      <c r="W362" s="42" t="str">
        <f t="shared" si="17"/>
        <v>4.306</v>
      </c>
      <c r="X362" s="106" t="s">
        <v>2863</v>
      </c>
    </row>
    <row r="363" spans="1:24" ht="14.4" x14ac:dyDescent="0.55000000000000004">
      <c r="A363" s="73">
        <v>62724</v>
      </c>
      <c r="B363" s="28" t="s">
        <v>2551</v>
      </c>
      <c r="C363" s="33">
        <v>46.5</v>
      </c>
      <c r="D363" s="33">
        <v>6171</v>
      </c>
      <c r="E363"/>
      <c r="U363" s="27">
        <f t="shared" si="18"/>
        <v>62724</v>
      </c>
      <c r="V363" s="42" t="str">
        <f t="shared" si="19"/>
        <v>46,50</v>
      </c>
      <c r="W363" s="42" t="str">
        <f t="shared" si="17"/>
        <v>6.171</v>
      </c>
      <c r="X363" s="106" t="s">
        <v>2863</v>
      </c>
    </row>
    <row r="364" spans="1:24" ht="14.4" x14ac:dyDescent="0.55000000000000004">
      <c r="A364" s="73">
        <v>62725</v>
      </c>
      <c r="B364" s="28" t="s">
        <v>2552</v>
      </c>
      <c r="C364" s="33">
        <v>81.61</v>
      </c>
      <c r="D364" s="33">
        <v>10831</v>
      </c>
      <c r="E364"/>
      <c r="U364" s="27">
        <f t="shared" si="18"/>
        <v>62725</v>
      </c>
      <c r="V364" s="42" t="str">
        <f t="shared" si="19"/>
        <v>81,61</v>
      </c>
      <c r="W364" s="42" t="str">
        <f t="shared" si="17"/>
        <v>10.831</v>
      </c>
      <c r="X364" s="106" t="s">
        <v>2863</v>
      </c>
    </row>
    <row r="365" spans="1:24" ht="14.4" x14ac:dyDescent="0.55000000000000004">
      <c r="A365" s="73">
        <v>62726</v>
      </c>
      <c r="B365" s="28" t="s">
        <v>2553</v>
      </c>
      <c r="C365" s="33">
        <v>123.05</v>
      </c>
      <c r="D365" s="33">
        <v>16332</v>
      </c>
      <c r="E365"/>
      <c r="U365" s="27">
        <f t="shared" si="18"/>
        <v>62726</v>
      </c>
      <c r="V365" s="42" t="str">
        <f t="shared" si="19"/>
        <v>123,05</v>
      </c>
      <c r="W365" s="42" t="str">
        <f t="shared" si="17"/>
        <v>16.332</v>
      </c>
      <c r="X365" s="106" t="s">
        <v>2863</v>
      </c>
    </row>
    <row r="366" spans="1:24" ht="14.4" x14ac:dyDescent="0.55000000000000004">
      <c r="A366" s="73">
        <v>62727</v>
      </c>
      <c r="B366" s="28" t="s">
        <v>2554</v>
      </c>
      <c r="C366" s="33">
        <v>180.16</v>
      </c>
      <c r="D366" s="33">
        <v>23911</v>
      </c>
      <c r="E366"/>
      <c r="U366" s="27">
        <f t="shared" si="18"/>
        <v>62727</v>
      </c>
      <c r="V366" s="42" t="str">
        <f t="shared" si="19"/>
        <v>180,16</v>
      </c>
      <c r="W366" s="42" t="str">
        <f t="shared" si="17"/>
        <v>23.911</v>
      </c>
      <c r="X366" s="106" t="s">
        <v>2863</v>
      </c>
    </row>
    <row r="367" spans="1:24" ht="14.4" x14ac:dyDescent="0.55000000000000004">
      <c r="A367" s="73">
        <v>62728</v>
      </c>
      <c r="B367" s="28" t="s">
        <v>2555</v>
      </c>
      <c r="C367" s="33">
        <v>244.98</v>
      </c>
      <c r="D367" s="33">
        <v>32515</v>
      </c>
      <c r="E367"/>
      <c r="U367" s="27">
        <f t="shared" si="18"/>
        <v>62728</v>
      </c>
      <c r="V367" s="42" t="str">
        <f t="shared" si="19"/>
        <v>244,98</v>
      </c>
      <c r="W367" s="42" t="str">
        <f t="shared" si="17"/>
        <v>32.515</v>
      </c>
      <c r="X367" s="106" t="s">
        <v>2863</v>
      </c>
    </row>
    <row r="368" spans="1:24" ht="14.4" x14ac:dyDescent="0.55000000000000004">
      <c r="A368" s="73">
        <v>62729</v>
      </c>
      <c r="B368" s="28" t="s">
        <v>2556</v>
      </c>
      <c r="C368" s="33">
        <v>325.69</v>
      </c>
      <c r="D368" s="33">
        <v>43226</v>
      </c>
      <c r="E368"/>
      <c r="U368" s="27">
        <f t="shared" si="18"/>
        <v>62729</v>
      </c>
      <c r="V368" s="42" t="str">
        <f t="shared" si="19"/>
        <v>325,69</v>
      </c>
      <c r="W368" s="42" t="str">
        <f t="shared" si="17"/>
        <v>43.226</v>
      </c>
      <c r="X368" s="106" t="s">
        <v>2863</v>
      </c>
    </row>
    <row r="369" spans="1:24" ht="14.4" x14ac:dyDescent="0.55000000000000004">
      <c r="A369" s="73">
        <v>62730</v>
      </c>
      <c r="B369" s="28" t="s">
        <v>2557</v>
      </c>
      <c r="C369" s="33">
        <v>462.38</v>
      </c>
      <c r="D369" s="33">
        <v>61369</v>
      </c>
      <c r="E369"/>
      <c r="U369" s="27">
        <f t="shared" si="18"/>
        <v>62730</v>
      </c>
      <c r="V369" s="42" t="str">
        <f t="shared" si="19"/>
        <v>462,38</v>
      </c>
      <c r="W369" s="42" t="str">
        <f t="shared" si="17"/>
        <v>61.369</v>
      </c>
      <c r="X369" s="106" t="s">
        <v>2863</v>
      </c>
    </row>
    <row r="370" spans="1:24" ht="14.4" x14ac:dyDescent="0.55000000000000004">
      <c r="A370" s="73">
        <v>62731</v>
      </c>
      <c r="B370" s="28" t="s">
        <v>2558</v>
      </c>
      <c r="C370" s="33">
        <v>634.77</v>
      </c>
      <c r="D370" s="33">
        <v>84249</v>
      </c>
      <c r="E370"/>
      <c r="U370" s="27">
        <f t="shared" si="18"/>
        <v>62731</v>
      </c>
      <c r="V370" s="42" t="str">
        <f t="shared" si="19"/>
        <v>634,77</v>
      </c>
      <c r="W370" s="42" t="str">
        <f t="shared" si="17"/>
        <v>84.249</v>
      </c>
      <c r="X370" s="106" t="s">
        <v>2863</v>
      </c>
    </row>
    <row r="371" spans="1:24" ht="14.4" x14ac:dyDescent="0.55000000000000004">
      <c r="A371" s="73">
        <v>62732</v>
      </c>
      <c r="B371" s="28" t="s">
        <v>2559</v>
      </c>
      <c r="C371" s="33">
        <v>791.96</v>
      </c>
      <c r="D371" s="33">
        <v>105111</v>
      </c>
      <c r="E371"/>
      <c r="U371" s="27">
        <f t="shared" si="18"/>
        <v>62732</v>
      </c>
      <c r="V371" s="42" t="str">
        <f t="shared" si="19"/>
        <v>791,96</v>
      </c>
      <c r="W371" s="42" t="str">
        <f t="shared" si="17"/>
        <v>105.111</v>
      </c>
      <c r="X371" s="106" t="s">
        <v>2863</v>
      </c>
    </row>
    <row r="372" spans="1:24" ht="14.4" x14ac:dyDescent="0.55000000000000004">
      <c r="A372" s="73">
        <v>62733</v>
      </c>
      <c r="B372" s="28" t="s">
        <v>2560</v>
      </c>
      <c r="C372" s="33">
        <v>939.72</v>
      </c>
      <c r="D372" s="33">
        <v>124722</v>
      </c>
      <c r="E372"/>
      <c r="U372" s="27">
        <f t="shared" si="18"/>
        <v>62733</v>
      </c>
      <c r="V372" s="42" t="str">
        <f t="shared" si="19"/>
        <v>939,72</v>
      </c>
      <c r="W372" s="42" t="str">
        <f t="shared" si="17"/>
        <v>124.722</v>
      </c>
      <c r="X372" s="106" t="s">
        <v>2863</v>
      </c>
    </row>
    <row r="373" spans="1:24" ht="14.4" x14ac:dyDescent="0.55000000000000004">
      <c r="A373" s="73">
        <v>62734</v>
      </c>
      <c r="B373" s="28" t="s">
        <v>2561</v>
      </c>
      <c r="C373" s="33">
        <v>1159.6300000000001</v>
      </c>
      <c r="D373" s="33">
        <v>153909</v>
      </c>
      <c r="E373"/>
      <c r="U373" s="27">
        <f t="shared" si="18"/>
        <v>62734</v>
      </c>
      <c r="V373" s="42" t="str">
        <f t="shared" si="19"/>
        <v>1159,63</v>
      </c>
      <c r="W373" s="42" t="str">
        <f t="shared" si="17"/>
        <v>153.909</v>
      </c>
      <c r="X373" s="106" t="s">
        <v>2863</v>
      </c>
    </row>
    <row r="374" spans="1:24" ht="14.4" x14ac:dyDescent="0.55000000000000004">
      <c r="A374" s="73">
        <v>62735</v>
      </c>
      <c r="B374" s="28" t="s">
        <v>2562</v>
      </c>
      <c r="C374" s="33">
        <v>1480.6</v>
      </c>
      <c r="D374" s="33">
        <v>196510</v>
      </c>
      <c r="E374"/>
      <c r="U374" s="27">
        <f t="shared" si="18"/>
        <v>62735</v>
      </c>
      <c r="V374" s="42" t="str">
        <f t="shared" si="19"/>
        <v>1480,60</v>
      </c>
      <c r="W374" s="42" t="str">
        <f t="shared" si="17"/>
        <v>196.510</v>
      </c>
      <c r="X374" s="106" t="s">
        <v>2863</v>
      </c>
    </row>
    <row r="375" spans="1:24" ht="14.4" x14ac:dyDescent="0.55000000000000004">
      <c r="A375" s="73">
        <v>62736</v>
      </c>
      <c r="B375" s="28" t="s">
        <v>2563</v>
      </c>
      <c r="C375" s="33">
        <v>15.4</v>
      </c>
      <c r="D375" s="33">
        <v>2044</v>
      </c>
      <c r="E375"/>
      <c r="U375" s="27">
        <f t="shared" si="18"/>
        <v>62736</v>
      </c>
      <c r="V375" s="42" t="str">
        <f t="shared" si="19"/>
        <v>15,40</v>
      </c>
      <c r="W375" s="42" t="str">
        <f t="shared" si="17"/>
        <v>2.044</v>
      </c>
      <c r="X375" s="106" t="s">
        <v>2863</v>
      </c>
    </row>
    <row r="376" spans="1:24" ht="14.4" x14ac:dyDescent="0.55000000000000004">
      <c r="A376" s="73">
        <v>62737</v>
      </c>
      <c r="B376" s="28" t="s">
        <v>2564</v>
      </c>
      <c r="C376" s="33">
        <v>22.63</v>
      </c>
      <c r="D376" s="33">
        <v>3003</v>
      </c>
      <c r="E376"/>
      <c r="U376" s="27">
        <f t="shared" si="18"/>
        <v>62737</v>
      </c>
      <c r="V376" s="42" t="str">
        <f t="shared" si="19"/>
        <v>22,63</v>
      </c>
      <c r="W376" s="42" t="str">
        <f t="shared" si="17"/>
        <v>3.003</v>
      </c>
      <c r="X376" s="106" t="s">
        <v>2863</v>
      </c>
    </row>
    <row r="377" spans="1:24" ht="14.4" x14ac:dyDescent="0.55000000000000004">
      <c r="A377" s="73">
        <v>62738</v>
      </c>
      <c r="B377" s="28" t="s">
        <v>2565</v>
      </c>
      <c r="C377" s="33">
        <v>37.6</v>
      </c>
      <c r="D377" s="33">
        <v>4990</v>
      </c>
      <c r="E377"/>
      <c r="U377" s="27">
        <f t="shared" si="18"/>
        <v>62738</v>
      </c>
      <c r="V377" s="42" t="str">
        <f t="shared" si="19"/>
        <v>37,60</v>
      </c>
      <c r="W377" s="42" t="str">
        <f t="shared" si="17"/>
        <v>4.990</v>
      </c>
      <c r="X377" s="106" t="s">
        <v>2863</v>
      </c>
    </row>
    <row r="378" spans="1:24" ht="14.4" x14ac:dyDescent="0.55000000000000004">
      <c r="A378" s="73">
        <v>62739</v>
      </c>
      <c r="B378" s="28" t="s">
        <v>2566</v>
      </c>
      <c r="C378" s="33">
        <v>53.77</v>
      </c>
      <c r="D378" s="33">
        <v>7136</v>
      </c>
      <c r="E378"/>
      <c r="U378" s="27">
        <f t="shared" si="18"/>
        <v>62739</v>
      </c>
      <c r="V378" s="42" t="str">
        <f t="shared" si="19"/>
        <v>53,77</v>
      </c>
      <c r="W378" s="42" t="str">
        <f t="shared" si="17"/>
        <v>7.136</v>
      </c>
      <c r="X378" s="106" t="s">
        <v>2863</v>
      </c>
    </row>
    <row r="379" spans="1:24" ht="14.4" x14ac:dyDescent="0.55000000000000004">
      <c r="A379" s="73">
        <v>62740</v>
      </c>
      <c r="B379" s="28" t="s">
        <v>2567</v>
      </c>
      <c r="C379" s="33">
        <v>88.62</v>
      </c>
      <c r="D379" s="33">
        <v>11762</v>
      </c>
      <c r="E379"/>
      <c r="U379" s="27">
        <f t="shared" si="18"/>
        <v>62740</v>
      </c>
      <c r="V379" s="42" t="str">
        <f t="shared" si="19"/>
        <v>88,62</v>
      </c>
      <c r="W379" s="42" t="str">
        <f t="shared" si="17"/>
        <v>11.762</v>
      </c>
      <c r="X379" s="106" t="s">
        <v>2863</v>
      </c>
    </row>
    <row r="380" spans="1:24" ht="14.4" x14ac:dyDescent="0.55000000000000004">
      <c r="A380" s="73">
        <v>62741</v>
      </c>
      <c r="B380" s="28" t="s">
        <v>2568</v>
      </c>
      <c r="C380" s="33">
        <v>131.56</v>
      </c>
      <c r="D380" s="33">
        <v>17461</v>
      </c>
      <c r="E380"/>
      <c r="U380" s="27">
        <f t="shared" si="18"/>
        <v>62741</v>
      </c>
      <c r="V380" s="42" t="str">
        <f t="shared" si="19"/>
        <v>131,56</v>
      </c>
      <c r="W380" s="42" t="str">
        <f t="shared" si="17"/>
        <v>17.461</v>
      </c>
      <c r="X380" s="106" t="s">
        <v>2863</v>
      </c>
    </row>
    <row r="381" spans="1:24" ht="14.4" x14ac:dyDescent="0.55000000000000004">
      <c r="A381" s="73">
        <v>62742</v>
      </c>
      <c r="B381" s="28" t="s">
        <v>2569</v>
      </c>
      <c r="C381" s="33">
        <v>196.79</v>
      </c>
      <c r="D381" s="33">
        <v>26118</v>
      </c>
      <c r="E381"/>
      <c r="U381" s="27">
        <f t="shared" si="18"/>
        <v>62742</v>
      </c>
      <c r="V381" s="42" t="str">
        <f t="shared" si="19"/>
        <v>196,79</v>
      </c>
      <c r="W381" s="42" t="str">
        <f t="shared" si="17"/>
        <v>26.118</v>
      </c>
      <c r="X381" s="106" t="s">
        <v>2863</v>
      </c>
    </row>
    <row r="382" spans="1:24" ht="14.4" x14ac:dyDescent="0.55000000000000004">
      <c r="A382" s="73">
        <v>62743</v>
      </c>
      <c r="B382" s="28" t="s">
        <v>2570</v>
      </c>
      <c r="C382" s="33">
        <v>297.95</v>
      </c>
      <c r="D382" s="33">
        <v>39545</v>
      </c>
      <c r="E382"/>
      <c r="U382" s="27">
        <f t="shared" si="18"/>
        <v>62743</v>
      </c>
      <c r="V382" s="42" t="str">
        <f t="shared" si="19"/>
        <v>297,95</v>
      </c>
      <c r="W382" s="42" t="str">
        <f t="shared" si="17"/>
        <v>39.545</v>
      </c>
      <c r="X382" s="106" t="s">
        <v>2863</v>
      </c>
    </row>
    <row r="383" spans="1:24" ht="14.4" x14ac:dyDescent="0.55000000000000004">
      <c r="A383" s="73">
        <v>62744</v>
      </c>
      <c r="B383" s="28" t="s">
        <v>2571</v>
      </c>
      <c r="C383" s="33">
        <v>26.76</v>
      </c>
      <c r="D383" s="33">
        <v>3552</v>
      </c>
      <c r="E383"/>
      <c r="U383" s="27">
        <f t="shared" si="18"/>
        <v>62744</v>
      </c>
      <c r="V383" s="42" t="str">
        <f t="shared" si="19"/>
        <v>26,76</v>
      </c>
      <c r="W383" s="42" t="str">
        <f t="shared" si="17"/>
        <v>3.552</v>
      </c>
      <c r="X383" s="106" t="s">
        <v>2863</v>
      </c>
    </row>
    <row r="384" spans="1:24" ht="14.4" x14ac:dyDescent="0.55000000000000004">
      <c r="A384" s="73">
        <v>62745</v>
      </c>
      <c r="B384" s="28" t="s">
        <v>2572</v>
      </c>
      <c r="C384" s="33">
        <v>39.92</v>
      </c>
      <c r="D384" s="33">
        <v>5298</v>
      </c>
      <c r="E384"/>
      <c r="U384" s="27">
        <f t="shared" si="18"/>
        <v>62745</v>
      </c>
      <c r="V384" s="42" t="str">
        <f t="shared" si="19"/>
        <v>39,92</v>
      </c>
      <c r="W384" s="42" t="str">
        <f t="shared" si="17"/>
        <v>5.298</v>
      </c>
      <c r="X384" s="106" t="s">
        <v>2863</v>
      </c>
    </row>
    <row r="385" spans="1:24" ht="14.4" x14ac:dyDescent="0.55000000000000004">
      <c r="A385" s="73">
        <v>62746</v>
      </c>
      <c r="B385" s="28" t="s">
        <v>2573</v>
      </c>
      <c r="C385" s="33">
        <v>46.6</v>
      </c>
      <c r="D385" s="33">
        <v>6185</v>
      </c>
      <c r="E385"/>
      <c r="U385" s="27">
        <f t="shared" si="18"/>
        <v>62746</v>
      </c>
      <c r="V385" s="42" t="str">
        <f t="shared" si="19"/>
        <v>46,60</v>
      </c>
      <c r="W385" s="42" t="str">
        <f t="shared" si="17"/>
        <v>6.185</v>
      </c>
      <c r="X385" s="106" t="s">
        <v>2863</v>
      </c>
    </row>
    <row r="386" spans="1:24" ht="14.4" x14ac:dyDescent="0.55000000000000004">
      <c r="A386" s="73">
        <v>62747</v>
      </c>
      <c r="B386" s="28" t="s">
        <v>2574</v>
      </c>
      <c r="C386" s="33">
        <v>77.709999999999994</v>
      </c>
      <c r="D386" s="33">
        <v>10314</v>
      </c>
      <c r="E386"/>
      <c r="U386" s="27">
        <f t="shared" si="18"/>
        <v>62747</v>
      </c>
      <c r="V386" s="42" t="str">
        <f t="shared" si="19"/>
        <v>77,71</v>
      </c>
      <c r="W386" s="42" t="str">
        <f t="shared" si="17"/>
        <v>10.314</v>
      </c>
      <c r="X386" s="106" t="s">
        <v>2863</v>
      </c>
    </row>
    <row r="387" spans="1:24" ht="14.4" x14ac:dyDescent="0.55000000000000004">
      <c r="A387" s="73">
        <v>62748</v>
      </c>
      <c r="B387" s="28" t="s">
        <v>2575</v>
      </c>
      <c r="C387" s="33">
        <v>98.37</v>
      </c>
      <c r="D387" s="33">
        <v>13056</v>
      </c>
      <c r="E387"/>
      <c r="U387" s="27">
        <f t="shared" si="18"/>
        <v>62748</v>
      </c>
      <c r="V387" s="42" t="str">
        <f t="shared" si="19"/>
        <v>98,37</v>
      </c>
      <c r="W387" s="42" t="str">
        <f t="shared" ref="W387:W450" si="20">TEXT(D387,"0.00")</f>
        <v>13.056</v>
      </c>
      <c r="X387" s="106" t="s">
        <v>2863</v>
      </c>
    </row>
    <row r="388" spans="1:24" ht="14.4" x14ac:dyDescent="0.55000000000000004">
      <c r="A388" s="73">
        <v>62749</v>
      </c>
      <c r="B388" s="28" t="s">
        <v>2576</v>
      </c>
      <c r="C388" s="33">
        <v>111.85</v>
      </c>
      <c r="D388" s="33">
        <v>14845</v>
      </c>
      <c r="E388"/>
      <c r="U388" s="27">
        <f t="shared" si="18"/>
        <v>62749</v>
      </c>
      <c r="V388" s="42" t="str">
        <f t="shared" si="19"/>
        <v>111,85</v>
      </c>
      <c r="W388" s="42" t="str">
        <f t="shared" si="20"/>
        <v>14.845</v>
      </c>
      <c r="X388" s="106" t="s">
        <v>2863</v>
      </c>
    </row>
    <row r="389" spans="1:24" ht="14.4" x14ac:dyDescent="0.55000000000000004">
      <c r="A389" s="73">
        <v>62750</v>
      </c>
      <c r="B389" s="28" t="s">
        <v>2577</v>
      </c>
      <c r="C389" s="33">
        <v>55.89</v>
      </c>
      <c r="D389" s="33">
        <v>7418</v>
      </c>
      <c r="E389"/>
      <c r="U389" s="27">
        <f t="shared" si="18"/>
        <v>62750</v>
      </c>
      <c r="V389" s="42" t="str">
        <f t="shared" si="19"/>
        <v>55,89</v>
      </c>
      <c r="W389" s="42" t="str">
        <f t="shared" si="20"/>
        <v>7.418</v>
      </c>
      <c r="X389" s="106" t="s">
        <v>2863</v>
      </c>
    </row>
    <row r="390" spans="1:24" ht="14.4" x14ac:dyDescent="0.55000000000000004">
      <c r="A390" s="73">
        <v>62751</v>
      </c>
      <c r="B390" s="28" t="s">
        <v>2578</v>
      </c>
      <c r="C390" s="33">
        <v>72.3</v>
      </c>
      <c r="D390" s="33">
        <v>9596</v>
      </c>
      <c r="E390"/>
      <c r="U390" s="27">
        <f t="shared" si="18"/>
        <v>62751</v>
      </c>
      <c r="V390" s="42" t="str">
        <f t="shared" si="19"/>
        <v>72,30</v>
      </c>
      <c r="W390" s="42" t="str">
        <f t="shared" si="20"/>
        <v>9.596</v>
      </c>
      <c r="X390" s="106" t="s">
        <v>2863</v>
      </c>
    </row>
    <row r="391" spans="1:24" ht="14.4" x14ac:dyDescent="0.55000000000000004">
      <c r="A391" s="73">
        <v>62752</v>
      </c>
      <c r="B391" s="28" t="s">
        <v>2579</v>
      </c>
      <c r="C391" s="33">
        <v>88.45</v>
      </c>
      <c r="D391" s="33">
        <v>11739</v>
      </c>
      <c r="E391"/>
      <c r="U391" s="27">
        <f t="shared" si="18"/>
        <v>62752</v>
      </c>
      <c r="V391" s="42" t="str">
        <f t="shared" si="19"/>
        <v>88,45</v>
      </c>
      <c r="W391" s="42" t="str">
        <f t="shared" si="20"/>
        <v>11.739</v>
      </c>
      <c r="X391" s="106" t="s">
        <v>2863</v>
      </c>
    </row>
    <row r="392" spans="1:24" ht="14.4" x14ac:dyDescent="0.55000000000000004">
      <c r="A392" s="73">
        <v>62753</v>
      </c>
      <c r="B392" s="28" t="s">
        <v>2580</v>
      </c>
      <c r="C392" s="33">
        <v>106.54</v>
      </c>
      <c r="D392" s="33">
        <v>14140</v>
      </c>
      <c r="E392"/>
      <c r="U392" s="27">
        <f t="shared" si="18"/>
        <v>62753</v>
      </c>
      <c r="V392" s="42" t="str">
        <f t="shared" si="19"/>
        <v>106,54</v>
      </c>
      <c r="W392" s="42" t="str">
        <f t="shared" si="20"/>
        <v>14.140</v>
      </c>
      <c r="X392" s="106" t="s">
        <v>2863</v>
      </c>
    </row>
    <row r="393" spans="1:24" ht="14.4" x14ac:dyDescent="0.55000000000000004">
      <c r="A393" s="73">
        <v>62754</v>
      </c>
      <c r="B393" s="28" t="s">
        <v>2581</v>
      </c>
      <c r="C393" s="33">
        <v>127.97</v>
      </c>
      <c r="D393" s="33">
        <v>16984</v>
      </c>
      <c r="E393"/>
      <c r="U393" s="27">
        <f t="shared" si="18"/>
        <v>62754</v>
      </c>
      <c r="V393" s="42" t="str">
        <f t="shared" si="19"/>
        <v>127,97</v>
      </c>
      <c r="W393" s="42" t="str">
        <f t="shared" si="20"/>
        <v>16.984</v>
      </c>
      <c r="X393" s="106" t="s">
        <v>2863</v>
      </c>
    </row>
    <row r="394" spans="1:24" ht="14.4" x14ac:dyDescent="0.55000000000000004">
      <c r="A394" s="73">
        <v>62755</v>
      </c>
      <c r="B394" s="28" t="s">
        <v>2582</v>
      </c>
      <c r="C394" s="33">
        <v>158.15</v>
      </c>
      <c r="D394" s="33">
        <v>20990</v>
      </c>
      <c r="E394"/>
      <c r="U394" s="27">
        <f t="shared" si="18"/>
        <v>62755</v>
      </c>
      <c r="V394" s="42" t="str">
        <f t="shared" si="19"/>
        <v>158,15</v>
      </c>
      <c r="W394" s="42" t="str">
        <f t="shared" si="20"/>
        <v>20.990</v>
      </c>
      <c r="X394" s="106" t="s">
        <v>2863</v>
      </c>
    </row>
    <row r="395" spans="1:24" ht="14.4" x14ac:dyDescent="0.55000000000000004">
      <c r="A395" s="73">
        <v>62801</v>
      </c>
      <c r="B395" s="28" t="s">
        <v>3038</v>
      </c>
      <c r="C395" s="33">
        <v>55.11</v>
      </c>
      <c r="D395" s="33">
        <v>7314</v>
      </c>
      <c r="E395"/>
      <c r="U395" s="27">
        <f t="shared" ref="U395:U458" si="21">A395</f>
        <v>62801</v>
      </c>
      <c r="V395" s="42" t="str">
        <f t="shared" ref="V395:V458" si="22">TEXT(C395,"0,00")</f>
        <v>55,11</v>
      </c>
      <c r="W395" s="42" t="str">
        <f t="shared" si="20"/>
        <v>7.314</v>
      </c>
      <c r="X395" s="106" t="s">
        <v>2863</v>
      </c>
    </row>
    <row r="396" spans="1:24" ht="14.4" x14ac:dyDescent="0.55000000000000004">
      <c r="A396" s="73">
        <v>62802</v>
      </c>
      <c r="B396" s="28" t="s">
        <v>3039</v>
      </c>
      <c r="C396" s="33">
        <v>72.17</v>
      </c>
      <c r="D396" s="33">
        <v>9578</v>
      </c>
      <c r="E396"/>
      <c r="U396" s="27">
        <f t="shared" si="21"/>
        <v>62802</v>
      </c>
      <c r="V396" s="42" t="str">
        <f t="shared" si="22"/>
        <v>72,17</v>
      </c>
      <c r="W396" s="42" t="str">
        <f t="shared" si="20"/>
        <v>9.578</v>
      </c>
      <c r="X396" s="106" t="s">
        <v>2863</v>
      </c>
    </row>
    <row r="397" spans="1:24" ht="14.4" x14ac:dyDescent="0.55000000000000004">
      <c r="A397" s="73">
        <v>62803</v>
      </c>
      <c r="B397" s="28" t="s">
        <v>3040</v>
      </c>
      <c r="C397" s="33">
        <v>93.91</v>
      </c>
      <c r="D397" s="33">
        <v>12464</v>
      </c>
      <c r="E397"/>
      <c r="U397" s="27">
        <f t="shared" si="21"/>
        <v>62803</v>
      </c>
      <c r="V397" s="42" t="str">
        <f t="shared" si="22"/>
        <v>93,91</v>
      </c>
      <c r="W397" s="42" t="str">
        <f t="shared" si="20"/>
        <v>12.464</v>
      </c>
      <c r="X397" s="106" t="s">
        <v>2863</v>
      </c>
    </row>
    <row r="398" spans="1:24" ht="14.4" x14ac:dyDescent="0.55000000000000004">
      <c r="A398" s="73">
        <v>62804</v>
      </c>
      <c r="B398" s="28" t="s">
        <v>3041</v>
      </c>
      <c r="C398" s="33">
        <v>145.11000000000001</v>
      </c>
      <c r="D398" s="33">
        <v>19260</v>
      </c>
      <c r="E398"/>
      <c r="U398" s="27">
        <f t="shared" si="21"/>
        <v>62804</v>
      </c>
      <c r="V398" s="42" t="str">
        <f t="shared" si="22"/>
        <v>145,11</v>
      </c>
      <c r="W398" s="42" t="str">
        <f t="shared" si="20"/>
        <v>19.260</v>
      </c>
      <c r="X398" s="106" t="s">
        <v>2863</v>
      </c>
    </row>
    <row r="399" spans="1:24" ht="14.4" x14ac:dyDescent="0.55000000000000004">
      <c r="A399" s="73">
        <v>62805</v>
      </c>
      <c r="B399" s="28" t="s">
        <v>3042</v>
      </c>
      <c r="C399" s="33">
        <v>170.34</v>
      </c>
      <c r="D399" s="33">
        <v>22608</v>
      </c>
      <c r="E399"/>
      <c r="U399" s="27">
        <f t="shared" si="21"/>
        <v>62805</v>
      </c>
      <c r="V399" s="42" t="str">
        <f t="shared" si="22"/>
        <v>170,34</v>
      </c>
      <c r="W399" s="42" t="str">
        <f t="shared" si="20"/>
        <v>22.608</v>
      </c>
      <c r="X399" s="106" t="s">
        <v>2863</v>
      </c>
    </row>
    <row r="400" spans="1:24" ht="14.4" x14ac:dyDescent="0.55000000000000004">
      <c r="A400" s="73">
        <v>62806</v>
      </c>
      <c r="B400" s="28" t="s">
        <v>3043</v>
      </c>
      <c r="C400" s="33">
        <v>238.91</v>
      </c>
      <c r="D400" s="33">
        <v>31709</v>
      </c>
      <c r="E400"/>
      <c r="U400" s="27">
        <f t="shared" si="21"/>
        <v>62806</v>
      </c>
      <c r="V400" s="42" t="str">
        <f t="shared" si="22"/>
        <v>238,91</v>
      </c>
      <c r="W400" s="42" t="str">
        <f t="shared" si="20"/>
        <v>31.709</v>
      </c>
      <c r="X400" s="106" t="s">
        <v>2863</v>
      </c>
    </row>
    <row r="401" spans="1:24" ht="14.4" x14ac:dyDescent="0.55000000000000004">
      <c r="A401" s="73">
        <v>62807</v>
      </c>
      <c r="B401" s="28" t="s">
        <v>3044</v>
      </c>
      <c r="C401" s="33">
        <v>256.02999999999997</v>
      </c>
      <c r="D401" s="33">
        <v>33981</v>
      </c>
      <c r="E401"/>
      <c r="U401" s="27">
        <f t="shared" si="21"/>
        <v>62807</v>
      </c>
      <c r="V401" s="42" t="str">
        <f t="shared" si="22"/>
        <v>256,03</v>
      </c>
      <c r="W401" s="42" t="str">
        <f t="shared" si="20"/>
        <v>33.981</v>
      </c>
      <c r="X401" s="106" t="s">
        <v>2863</v>
      </c>
    </row>
    <row r="402" spans="1:24" ht="14.4" x14ac:dyDescent="0.55000000000000004">
      <c r="A402" s="73">
        <v>62808</v>
      </c>
      <c r="B402" s="28" t="s">
        <v>3045</v>
      </c>
      <c r="C402" s="33">
        <v>342.48</v>
      </c>
      <c r="D402" s="33">
        <v>45455</v>
      </c>
      <c r="E402"/>
      <c r="U402" s="27">
        <f t="shared" si="21"/>
        <v>62808</v>
      </c>
      <c r="V402" s="42" t="str">
        <f t="shared" si="22"/>
        <v>342,48</v>
      </c>
      <c r="W402" s="42" t="str">
        <f t="shared" si="20"/>
        <v>45.455</v>
      </c>
      <c r="X402" s="106" t="s">
        <v>2863</v>
      </c>
    </row>
    <row r="403" spans="1:24" ht="14.4" x14ac:dyDescent="0.55000000000000004">
      <c r="A403" s="73">
        <v>62809</v>
      </c>
      <c r="B403" s="28" t="s">
        <v>3046</v>
      </c>
      <c r="C403" s="33">
        <v>486.4</v>
      </c>
      <c r="D403" s="33">
        <v>64556</v>
      </c>
      <c r="E403"/>
      <c r="U403" s="27">
        <f t="shared" si="21"/>
        <v>62809</v>
      </c>
      <c r="V403" s="42" t="str">
        <f t="shared" si="22"/>
        <v>486,40</v>
      </c>
      <c r="W403" s="42" t="str">
        <f t="shared" si="20"/>
        <v>64.556</v>
      </c>
      <c r="X403" s="106" t="s">
        <v>2863</v>
      </c>
    </row>
    <row r="404" spans="1:24" ht="14.4" x14ac:dyDescent="0.55000000000000004">
      <c r="A404" s="73">
        <v>62810</v>
      </c>
      <c r="B404" s="28" t="s">
        <v>3047</v>
      </c>
      <c r="C404" s="33">
        <v>12.44</v>
      </c>
      <c r="D404" s="33">
        <v>1651</v>
      </c>
      <c r="E404"/>
      <c r="U404" s="27">
        <f t="shared" si="21"/>
        <v>62810</v>
      </c>
      <c r="V404" s="42" t="str">
        <f t="shared" si="22"/>
        <v>12,44</v>
      </c>
      <c r="W404" s="42" t="str">
        <f t="shared" si="20"/>
        <v>1.651</v>
      </c>
      <c r="X404" s="106" t="s">
        <v>2863</v>
      </c>
    </row>
    <row r="405" spans="1:24" ht="14.4" x14ac:dyDescent="0.55000000000000004">
      <c r="A405" s="73">
        <v>62811</v>
      </c>
      <c r="B405" s="28" t="s">
        <v>3048</v>
      </c>
      <c r="C405" s="33">
        <v>16.5</v>
      </c>
      <c r="D405" s="33">
        <v>2190</v>
      </c>
      <c r="E405"/>
      <c r="U405" s="27">
        <f t="shared" si="21"/>
        <v>62811</v>
      </c>
      <c r="V405" s="42" t="str">
        <f t="shared" si="22"/>
        <v>16,50</v>
      </c>
      <c r="W405" s="42" t="str">
        <f t="shared" si="20"/>
        <v>2.190</v>
      </c>
      <c r="X405" s="106" t="s">
        <v>2863</v>
      </c>
    </row>
    <row r="406" spans="1:24" ht="14.4" x14ac:dyDescent="0.55000000000000004">
      <c r="A406" s="73">
        <v>62812</v>
      </c>
      <c r="B406" s="28" t="s">
        <v>3049</v>
      </c>
      <c r="C406" s="33">
        <v>23.52</v>
      </c>
      <c r="D406" s="33">
        <v>3122</v>
      </c>
      <c r="E406"/>
      <c r="U406" s="27">
        <f t="shared" si="21"/>
        <v>62812</v>
      </c>
      <c r="V406" s="42" t="str">
        <f t="shared" si="22"/>
        <v>23,52</v>
      </c>
      <c r="W406" s="42" t="str">
        <f t="shared" si="20"/>
        <v>3.122</v>
      </c>
      <c r="X406" s="106" t="s">
        <v>2863</v>
      </c>
    </row>
    <row r="407" spans="1:24" ht="14.4" x14ac:dyDescent="0.55000000000000004">
      <c r="A407" s="73">
        <v>62813</v>
      </c>
      <c r="B407" s="28" t="s">
        <v>3050</v>
      </c>
      <c r="C407" s="33">
        <v>35.04</v>
      </c>
      <c r="D407" s="33">
        <v>4651</v>
      </c>
      <c r="E407"/>
      <c r="U407" s="27">
        <f t="shared" si="21"/>
        <v>62813</v>
      </c>
      <c r="V407" s="42" t="str">
        <f t="shared" si="22"/>
        <v>35,04</v>
      </c>
      <c r="W407" s="42" t="str">
        <f t="shared" si="20"/>
        <v>4.651</v>
      </c>
      <c r="X407" s="106" t="s">
        <v>2863</v>
      </c>
    </row>
    <row r="408" spans="1:24" ht="14.4" x14ac:dyDescent="0.55000000000000004">
      <c r="A408" s="73">
        <v>62814</v>
      </c>
      <c r="B408" s="28" t="s">
        <v>3051</v>
      </c>
      <c r="C408" s="33">
        <v>48.84</v>
      </c>
      <c r="D408" s="33">
        <v>6482</v>
      </c>
      <c r="E408"/>
      <c r="U408" s="27">
        <f t="shared" si="21"/>
        <v>62814</v>
      </c>
      <c r="V408" s="42" t="str">
        <f t="shared" si="22"/>
        <v>48,84</v>
      </c>
      <c r="W408" s="42" t="str">
        <f t="shared" si="20"/>
        <v>6.482</v>
      </c>
      <c r="X408" s="106" t="s">
        <v>2863</v>
      </c>
    </row>
    <row r="409" spans="1:24" ht="14.4" x14ac:dyDescent="0.55000000000000004">
      <c r="A409" s="73">
        <v>62815</v>
      </c>
      <c r="B409" s="28" t="s">
        <v>3052</v>
      </c>
      <c r="C409" s="33">
        <v>23.04</v>
      </c>
      <c r="D409" s="33">
        <v>3058</v>
      </c>
      <c r="E409"/>
      <c r="U409" s="27">
        <f t="shared" si="21"/>
        <v>62815</v>
      </c>
      <c r="V409" s="42" t="str">
        <f t="shared" si="22"/>
        <v>23,04</v>
      </c>
      <c r="W409" s="42" t="str">
        <f t="shared" si="20"/>
        <v>3.058</v>
      </c>
      <c r="X409" s="106" t="s">
        <v>2863</v>
      </c>
    </row>
    <row r="410" spans="1:24" ht="14.4" x14ac:dyDescent="0.55000000000000004">
      <c r="A410" s="73">
        <v>62816</v>
      </c>
      <c r="B410" s="28" t="s">
        <v>3053</v>
      </c>
      <c r="C410" s="33">
        <v>30.3</v>
      </c>
      <c r="D410" s="33">
        <v>4021</v>
      </c>
      <c r="E410"/>
      <c r="U410" s="27">
        <f t="shared" si="21"/>
        <v>62816</v>
      </c>
      <c r="V410" s="42" t="str">
        <f t="shared" si="22"/>
        <v>30,30</v>
      </c>
      <c r="W410" s="42" t="str">
        <f t="shared" si="20"/>
        <v>4.021</v>
      </c>
      <c r="X410" s="106" t="s">
        <v>2863</v>
      </c>
    </row>
    <row r="411" spans="1:24" ht="14.4" x14ac:dyDescent="0.55000000000000004">
      <c r="A411" s="73">
        <v>62817</v>
      </c>
      <c r="B411" s="28" t="s">
        <v>3054</v>
      </c>
      <c r="C411" s="33">
        <v>46.34</v>
      </c>
      <c r="D411" s="33">
        <v>6150</v>
      </c>
      <c r="E411"/>
      <c r="U411" s="27">
        <f t="shared" si="21"/>
        <v>62817</v>
      </c>
      <c r="V411" s="42" t="str">
        <f t="shared" si="22"/>
        <v>46,34</v>
      </c>
      <c r="W411" s="42" t="str">
        <f t="shared" si="20"/>
        <v>6.150</v>
      </c>
      <c r="X411" s="106" t="s">
        <v>2863</v>
      </c>
    </row>
    <row r="412" spans="1:24" ht="14.4" x14ac:dyDescent="0.55000000000000004">
      <c r="A412" s="73">
        <v>62818</v>
      </c>
      <c r="B412" s="28" t="s">
        <v>3055</v>
      </c>
      <c r="C412" s="33">
        <v>62.62</v>
      </c>
      <c r="D412" s="33">
        <v>8311</v>
      </c>
      <c r="E412"/>
      <c r="U412" s="27">
        <f t="shared" si="21"/>
        <v>62818</v>
      </c>
      <c r="V412" s="42" t="str">
        <f t="shared" si="22"/>
        <v>62,62</v>
      </c>
      <c r="W412" s="42" t="str">
        <f t="shared" si="20"/>
        <v>8.311</v>
      </c>
      <c r="X412" s="106" t="s">
        <v>2863</v>
      </c>
    </row>
    <row r="413" spans="1:24" ht="14.4" x14ac:dyDescent="0.55000000000000004">
      <c r="A413" s="73">
        <v>62819</v>
      </c>
      <c r="B413" s="28" t="s">
        <v>3056</v>
      </c>
      <c r="C413" s="33">
        <v>105.36</v>
      </c>
      <c r="D413" s="33">
        <v>13984</v>
      </c>
      <c r="E413"/>
      <c r="U413" s="27">
        <f t="shared" si="21"/>
        <v>62819</v>
      </c>
      <c r="V413" s="42" t="str">
        <f t="shared" si="22"/>
        <v>105,36</v>
      </c>
      <c r="W413" s="42" t="str">
        <f t="shared" si="20"/>
        <v>13.984</v>
      </c>
      <c r="X413" s="106" t="s">
        <v>2863</v>
      </c>
    </row>
    <row r="414" spans="1:24" ht="14.4" x14ac:dyDescent="0.55000000000000004">
      <c r="A414" s="73">
        <v>62820</v>
      </c>
      <c r="B414" s="28" t="s">
        <v>3057</v>
      </c>
      <c r="C414" s="33">
        <v>156.36000000000001</v>
      </c>
      <c r="D414" s="33">
        <v>20753</v>
      </c>
      <c r="E414"/>
      <c r="U414" s="27">
        <f t="shared" si="21"/>
        <v>62820</v>
      </c>
      <c r="V414" s="42" t="str">
        <f t="shared" si="22"/>
        <v>156,36</v>
      </c>
      <c r="W414" s="42" t="str">
        <f t="shared" si="20"/>
        <v>20.753</v>
      </c>
      <c r="X414" s="106" t="s">
        <v>2863</v>
      </c>
    </row>
    <row r="415" spans="1:24" ht="14.4" x14ac:dyDescent="0.55000000000000004">
      <c r="A415" s="73">
        <v>62821</v>
      </c>
      <c r="B415" s="28" t="s">
        <v>3058</v>
      </c>
      <c r="C415" s="33">
        <v>246.64</v>
      </c>
      <c r="D415" s="33">
        <v>32735</v>
      </c>
      <c r="E415"/>
      <c r="U415" s="27">
        <f t="shared" si="21"/>
        <v>62821</v>
      </c>
      <c r="V415" s="42" t="str">
        <f t="shared" si="22"/>
        <v>246,64</v>
      </c>
      <c r="W415" s="42" t="str">
        <f t="shared" si="20"/>
        <v>32.735</v>
      </c>
      <c r="X415" s="106" t="s">
        <v>2863</v>
      </c>
    </row>
    <row r="416" spans="1:24" ht="14.4" x14ac:dyDescent="0.55000000000000004">
      <c r="A416" s="73">
        <v>62822</v>
      </c>
      <c r="B416" s="28" t="s">
        <v>3059</v>
      </c>
      <c r="C416" s="33">
        <v>311.13</v>
      </c>
      <c r="D416" s="33">
        <v>41294</v>
      </c>
      <c r="E416"/>
      <c r="U416" s="27">
        <f t="shared" si="21"/>
        <v>62822</v>
      </c>
      <c r="V416" s="42" t="str">
        <f t="shared" si="22"/>
        <v>311,13</v>
      </c>
      <c r="W416" s="42" t="str">
        <f t="shared" si="20"/>
        <v>41.294</v>
      </c>
      <c r="X416" s="106" t="s">
        <v>2863</v>
      </c>
    </row>
    <row r="417" spans="1:24" ht="14.4" x14ac:dyDescent="0.55000000000000004">
      <c r="A417" s="73">
        <v>62823</v>
      </c>
      <c r="B417" s="28" t="s">
        <v>3060</v>
      </c>
      <c r="C417" s="33">
        <v>411.75</v>
      </c>
      <c r="D417" s="33">
        <v>54649</v>
      </c>
      <c r="E417"/>
      <c r="U417" s="27">
        <f t="shared" si="21"/>
        <v>62823</v>
      </c>
      <c r="V417" s="42" t="str">
        <f t="shared" si="22"/>
        <v>411,75</v>
      </c>
      <c r="W417" s="42" t="str">
        <f t="shared" si="20"/>
        <v>54.649</v>
      </c>
      <c r="X417" s="106" t="s">
        <v>2863</v>
      </c>
    </row>
    <row r="418" spans="1:24" ht="14.4" x14ac:dyDescent="0.55000000000000004">
      <c r="A418" s="73">
        <v>62824</v>
      </c>
      <c r="B418" s="28" t="s">
        <v>3061</v>
      </c>
      <c r="C418" s="33">
        <v>568.53</v>
      </c>
      <c r="D418" s="33">
        <v>75457</v>
      </c>
      <c r="E418"/>
      <c r="U418" s="27">
        <f t="shared" si="21"/>
        <v>62824</v>
      </c>
      <c r="V418" s="42" t="str">
        <f t="shared" si="22"/>
        <v>568,53</v>
      </c>
      <c r="W418" s="42" t="str">
        <f t="shared" si="20"/>
        <v>75.457</v>
      </c>
      <c r="X418" s="106" t="s">
        <v>2863</v>
      </c>
    </row>
    <row r="419" spans="1:24" ht="14.4" x14ac:dyDescent="0.55000000000000004">
      <c r="A419" s="73">
        <v>62825</v>
      </c>
      <c r="B419" s="28" t="s">
        <v>3062</v>
      </c>
      <c r="C419" s="33">
        <v>771.53</v>
      </c>
      <c r="D419" s="33">
        <v>102400</v>
      </c>
      <c r="E419"/>
      <c r="U419" s="27">
        <f t="shared" si="21"/>
        <v>62825</v>
      </c>
      <c r="V419" s="42" t="str">
        <f t="shared" si="22"/>
        <v>771,53</v>
      </c>
      <c r="W419" s="42" t="str">
        <f t="shared" si="20"/>
        <v>102.400</v>
      </c>
      <c r="X419" s="106" t="s">
        <v>2863</v>
      </c>
    </row>
    <row r="420" spans="1:24" ht="14.4" x14ac:dyDescent="0.55000000000000004">
      <c r="A420" s="73">
        <v>62826</v>
      </c>
      <c r="B420" s="28" t="s">
        <v>3063</v>
      </c>
      <c r="C420" s="33">
        <v>968.44</v>
      </c>
      <c r="D420" s="33">
        <v>128534</v>
      </c>
      <c r="E420"/>
      <c r="U420" s="27">
        <f t="shared" si="21"/>
        <v>62826</v>
      </c>
      <c r="V420" s="42" t="str">
        <f t="shared" si="22"/>
        <v>968,44</v>
      </c>
      <c r="W420" s="42" t="str">
        <f t="shared" si="20"/>
        <v>128.534</v>
      </c>
      <c r="X420" s="106" t="s">
        <v>2863</v>
      </c>
    </row>
    <row r="421" spans="1:24" ht="14.4" x14ac:dyDescent="0.55000000000000004">
      <c r="A421" s="73">
        <v>62827</v>
      </c>
      <c r="B421" s="28" t="s">
        <v>3064</v>
      </c>
      <c r="C421" s="33">
        <v>1235.08</v>
      </c>
      <c r="D421" s="33">
        <v>163923</v>
      </c>
      <c r="E421"/>
      <c r="U421" s="27">
        <f t="shared" si="21"/>
        <v>62827</v>
      </c>
      <c r="V421" s="42" t="str">
        <f t="shared" si="22"/>
        <v>1235,08</v>
      </c>
      <c r="W421" s="42" t="str">
        <f t="shared" si="20"/>
        <v>163.923</v>
      </c>
      <c r="X421" s="106" t="s">
        <v>2863</v>
      </c>
    </row>
    <row r="422" spans="1:24" ht="14.4" x14ac:dyDescent="0.55000000000000004">
      <c r="A422" s="73">
        <v>62828</v>
      </c>
      <c r="B422" s="28" t="s">
        <v>3065</v>
      </c>
      <c r="C422" s="33">
        <v>1513.45</v>
      </c>
      <c r="D422" s="33">
        <v>200869</v>
      </c>
      <c r="E422"/>
      <c r="U422" s="27">
        <f t="shared" si="21"/>
        <v>62828</v>
      </c>
      <c r="V422" s="42" t="str">
        <f t="shared" si="22"/>
        <v>1513,45</v>
      </c>
      <c r="W422" s="42" t="str">
        <f t="shared" si="20"/>
        <v>200.869</v>
      </c>
      <c r="X422" s="106" t="s">
        <v>2863</v>
      </c>
    </row>
    <row r="423" spans="1:24" ht="14.4" x14ac:dyDescent="0.55000000000000004">
      <c r="A423" s="73">
        <v>62829</v>
      </c>
      <c r="B423" s="28" t="s">
        <v>3066</v>
      </c>
      <c r="C423" s="33">
        <v>1978.27</v>
      </c>
      <c r="D423" s="33">
        <v>262561</v>
      </c>
      <c r="E423"/>
      <c r="U423" s="27">
        <f t="shared" si="21"/>
        <v>62829</v>
      </c>
      <c r="V423" s="42" t="str">
        <f t="shared" si="22"/>
        <v>1978,27</v>
      </c>
      <c r="W423" s="42" t="str">
        <f t="shared" si="20"/>
        <v>262.561</v>
      </c>
      <c r="X423" s="106" t="s">
        <v>2863</v>
      </c>
    </row>
    <row r="424" spans="1:24" ht="14.4" x14ac:dyDescent="0.55000000000000004">
      <c r="A424" s="73">
        <v>62830</v>
      </c>
      <c r="B424" s="28" t="s">
        <v>3067</v>
      </c>
      <c r="C424" s="33">
        <v>26.55</v>
      </c>
      <c r="D424" s="33">
        <v>3524</v>
      </c>
      <c r="E424"/>
      <c r="U424" s="27">
        <f t="shared" si="21"/>
        <v>62830</v>
      </c>
      <c r="V424" s="42" t="str">
        <f t="shared" si="22"/>
        <v>26,55</v>
      </c>
      <c r="W424" s="42" t="str">
        <f t="shared" si="20"/>
        <v>3.524</v>
      </c>
      <c r="X424" s="106" t="s">
        <v>2863</v>
      </c>
    </row>
    <row r="425" spans="1:24" ht="14.4" x14ac:dyDescent="0.55000000000000004">
      <c r="A425" s="73">
        <v>62831</v>
      </c>
      <c r="B425" s="28" t="s">
        <v>3068</v>
      </c>
      <c r="C425" s="33">
        <v>35.57</v>
      </c>
      <c r="D425" s="33">
        <v>4721</v>
      </c>
      <c r="E425"/>
      <c r="U425" s="27">
        <f t="shared" si="21"/>
        <v>62831</v>
      </c>
      <c r="V425" s="42" t="str">
        <f t="shared" si="22"/>
        <v>35,57</v>
      </c>
      <c r="W425" s="42" t="str">
        <f t="shared" si="20"/>
        <v>4.721</v>
      </c>
      <c r="X425" s="106" t="s">
        <v>2863</v>
      </c>
    </row>
    <row r="426" spans="1:24" ht="14.4" x14ac:dyDescent="0.55000000000000004">
      <c r="A426" s="73">
        <v>62832</v>
      </c>
      <c r="B426" s="28" t="s">
        <v>3069</v>
      </c>
      <c r="C426" s="33">
        <v>53.29</v>
      </c>
      <c r="D426" s="33">
        <v>7073</v>
      </c>
      <c r="E426"/>
      <c r="U426" s="27">
        <f t="shared" si="21"/>
        <v>62832</v>
      </c>
      <c r="V426" s="42" t="str">
        <f t="shared" si="22"/>
        <v>53,29</v>
      </c>
      <c r="W426" s="42" t="str">
        <f t="shared" si="20"/>
        <v>7.073</v>
      </c>
      <c r="X426" s="106" t="s">
        <v>2863</v>
      </c>
    </row>
    <row r="427" spans="1:24" ht="14.4" x14ac:dyDescent="0.55000000000000004">
      <c r="A427" s="73">
        <v>62833</v>
      </c>
      <c r="B427" s="28" t="s">
        <v>3070</v>
      </c>
      <c r="C427" s="33">
        <v>72.87</v>
      </c>
      <c r="D427" s="33">
        <v>9671</v>
      </c>
      <c r="E427"/>
      <c r="U427" s="27">
        <f t="shared" si="21"/>
        <v>62833</v>
      </c>
      <c r="V427" s="42" t="str">
        <f t="shared" si="22"/>
        <v>72,87</v>
      </c>
      <c r="W427" s="42" t="str">
        <f t="shared" si="20"/>
        <v>9.671</v>
      </c>
      <c r="X427" s="106" t="s">
        <v>2863</v>
      </c>
    </row>
    <row r="428" spans="1:24" ht="14.4" x14ac:dyDescent="0.55000000000000004">
      <c r="A428" s="73">
        <v>62834</v>
      </c>
      <c r="B428" s="28" t="s">
        <v>3071</v>
      </c>
      <c r="C428" s="33">
        <v>118.65</v>
      </c>
      <c r="D428" s="33">
        <v>15748</v>
      </c>
      <c r="E428"/>
      <c r="U428" s="27">
        <f t="shared" si="21"/>
        <v>62834</v>
      </c>
      <c r="V428" s="42" t="str">
        <f t="shared" si="22"/>
        <v>118,65</v>
      </c>
      <c r="W428" s="42" t="str">
        <f t="shared" si="20"/>
        <v>15.748</v>
      </c>
      <c r="X428" s="106" t="s">
        <v>2863</v>
      </c>
    </row>
    <row r="429" spans="1:24" ht="14.4" x14ac:dyDescent="0.55000000000000004">
      <c r="A429" s="73">
        <v>62835</v>
      </c>
      <c r="B429" s="28" t="s">
        <v>3072</v>
      </c>
      <c r="C429" s="33">
        <v>177.71</v>
      </c>
      <c r="D429" s="33">
        <v>23586</v>
      </c>
      <c r="E429"/>
      <c r="U429" s="27">
        <f t="shared" si="21"/>
        <v>62835</v>
      </c>
      <c r="V429" s="42" t="str">
        <f t="shared" si="22"/>
        <v>177,71</v>
      </c>
      <c r="W429" s="42" t="str">
        <f t="shared" si="20"/>
        <v>23.586</v>
      </c>
      <c r="X429" s="106" t="s">
        <v>2863</v>
      </c>
    </row>
    <row r="430" spans="1:24" ht="14.4" x14ac:dyDescent="0.55000000000000004">
      <c r="A430" s="73">
        <v>62836</v>
      </c>
      <c r="B430" s="28" t="s">
        <v>3073</v>
      </c>
      <c r="C430" s="33">
        <v>271.77999999999997</v>
      </c>
      <c r="D430" s="33">
        <v>36072</v>
      </c>
      <c r="E430"/>
      <c r="U430" s="27">
        <f t="shared" si="21"/>
        <v>62836</v>
      </c>
      <c r="V430" s="42" t="str">
        <f t="shared" si="22"/>
        <v>271,78</v>
      </c>
      <c r="W430" s="42" t="str">
        <f t="shared" si="20"/>
        <v>36.072</v>
      </c>
      <c r="X430" s="106" t="s">
        <v>2863</v>
      </c>
    </row>
    <row r="431" spans="1:24" ht="14.4" x14ac:dyDescent="0.55000000000000004">
      <c r="A431" s="73">
        <v>62837</v>
      </c>
      <c r="B431" s="28" t="s">
        <v>3074</v>
      </c>
      <c r="C431" s="33">
        <v>391.89</v>
      </c>
      <c r="D431" s="33">
        <v>52013</v>
      </c>
      <c r="E431"/>
      <c r="U431" s="27">
        <f t="shared" si="21"/>
        <v>62837</v>
      </c>
      <c r="V431" s="42" t="str">
        <f t="shared" si="22"/>
        <v>391,89</v>
      </c>
      <c r="W431" s="42" t="str">
        <f t="shared" si="20"/>
        <v>52.013</v>
      </c>
      <c r="X431" s="106" t="s">
        <v>2863</v>
      </c>
    </row>
    <row r="432" spans="1:24" ht="14.4" x14ac:dyDescent="0.55000000000000004">
      <c r="A432" s="73">
        <v>62838</v>
      </c>
      <c r="B432" s="28" t="s">
        <v>3075</v>
      </c>
      <c r="C432" s="33">
        <v>36.619999999999997</v>
      </c>
      <c r="D432" s="33">
        <v>4860</v>
      </c>
      <c r="E432"/>
      <c r="U432" s="27">
        <f t="shared" si="21"/>
        <v>62838</v>
      </c>
      <c r="V432" s="42" t="str">
        <f t="shared" si="22"/>
        <v>36,62</v>
      </c>
      <c r="W432" s="42" t="str">
        <f t="shared" si="20"/>
        <v>4.860</v>
      </c>
      <c r="X432" s="106" t="s">
        <v>2863</v>
      </c>
    </row>
    <row r="433" spans="1:24" ht="14.4" x14ac:dyDescent="0.55000000000000004">
      <c r="A433" s="73">
        <v>62839</v>
      </c>
      <c r="B433" s="28" t="s">
        <v>3076</v>
      </c>
      <c r="C433" s="33">
        <v>59.36</v>
      </c>
      <c r="D433" s="33">
        <v>7878</v>
      </c>
      <c r="E433"/>
      <c r="U433" s="27">
        <f t="shared" si="21"/>
        <v>62839</v>
      </c>
      <c r="V433" s="42" t="str">
        <f t="shared" si="22"/>
        <v>59,36</v>
      </c>
      <c r="W433" s="42" t="str">
        <f t="shared" si="20"/>
        <v>7.878</v>
      </c>
      <c r="X433" s="106" t="s">
        <v>2863</v>
      </c>
    </row>
    <row r="434" spans="1:24" ht="14.4" x14ac:dyDescent="0.55000000000000004">
      <c r="A434" s="73">
        <v>62901</v>
      </c>
      <c r="B434" s="28" t="s">
        <v>2583</v>
      </c>
      <c r="C434" s="33">
        <v>15.4</v>
      </c>
      <c r="D434" s="33">
        <v>2044</v>
      </c>
      <c r="E434"/>
      <c r="U434" s="27">
        <f t="shared" si="21"/>
        <v>62901</v>
      </c>
      <c r="V434" s="42" t="str">
        <f t="shared" si="22"/>
        <v>15,40</v>
      </c>
      <c r="W434" s="42" t="str">
        <f t="shared" si="20"/>
        <v>2.044</v>
      </c>
      <c r="X434" s="106" t="s">
        <v>2863</v>
      </c>
    </row>
    <row r="435" spans="1:24" ht="14.4" x14ac:dyDescent="0.55000000000000004">
      <c r="A435" s="73">
        <v>62902</v>
      </c>
      <c r="B435" s="28" t="s">
        <v>2584</v>
      </c>
      <c r="C435" s="33">
        <v>22.45</v>
      </c>
      <c r="D435" s="33">
        <v>2979</v>
      </c>
      <c r="E435"/>
      <c r="U435" s="27">
        <f t="shared" si="21"/>
        <v>62902</v>
      </c>
      <c r="V435" s="42" t="str">
        <f t="shared" si="22"/>
        <v>22,45</v>
      </c>
      <c r="W435" s="42" t="str">
        <f t="shared" si="20"/>
        <v>2.979</v>
      </c>
      <c r="X435" s="106" t="s">
        <v>2863</v>
      </c>
    </row>
    <row r="436" spans="1:24" ht="14.4" x14ac:dyDescent="0.55000000000000004">
      <c r="A436" s="73">
        <v>63001</v>
      </c>
      <c r="B436" s="28" t="s">
        <v>3077</v>
      </c>
      <c r="C436" s="33">
        <v>8.08</v>
      </c>
      <c r="D436" s="33">
        <v>1073</v>
      </c>
      <c r="E436"/>
      <c r="U436" s="27">
        <f t="shared" si="21"/>
        <v>63001</v>
      </c>
      <c r="V436" s="42" t="str">
        <f t="shared" si="22"/>
        <v>8,08</v>
      </c>
      <c r="W436" s="42" t="str">
        <f t="shared" si="20"/>
        <v>1.073</v>
      </c>
      <c r="X436" s="106" t="s">
        <v>2863</v>
      </c>
    </row>
    <row r="437" spans="1:24" ht="14.4" x14ac:dyDescent="0.55000000000000004">
      <c r="A437" s="73">
        <v>63002</v>
      </c>
      <c r="B437" s="28" t="s">
        <v>3078</v>
      </c>
      <c r="C437" s="33">
        <v>11.44</v>
      </c>
      <c r="D437" s="33">
        <v>1518</v>
      </c>
      <c r="E437"/>
      <c r="U437" s="27">
        <f t="shared" si="21"/>
        <v>63002</v>
      </c>
      <c r="V437" s="42" t="str">
        <f t="shared" si="22"/>
        <v>11,44</v>
      </c>
      <c r="W437" s="42" t="str">
        <f t="shared" si="20"/>
        <v>1.518</v>
      </c>
      <c r="X437" s="106" t="s">
        <v>2863</v>
      </c>
    </row>
    <row r="438" spans="1:24" ht="14.4" x14ac:dyDescent="0.55000000000000004">
      <c r="A438" s="73">
        <v>63003</v>
      </c>
      <c r="B438" s="28" t="s">
        <v>3079</v>
      </c>
      <c r="C438" s="33">
        <v>19.41</v>
      </c>
      <c r="D438" s="33">
        <v>2576</v>
      </c>
      <c r="E438"/>
      <c r="U438" s="27">
        <f t="shared" si="21"/>
        <v>63003</v>
      </c>
      <c r="V438" s="42" t="str">
        <f t="shared" si="22"/>
        <v>19,41</v>
      </c>
      <c r="W438" s="42" t="str">
        <f t="shared" si="20"/>
        <v>2.576</v>
      </c>
      <c r="X438" s="106" t="s">
        <v>2863</v>
      </c>
    </row>
    <row r="439" spans="1:24" ht="14.4" x14ac:dyDescent="0.55000000000000004">
      <c r="A439" s="73">
        <v>73101</v>
      </c>
      <c r="B439" s="28" t="s">
        <v>2585</v>
      </c>
      <c r="C439" s="33">
        <v>2.85</v>
      </c>
      <c r="D439" s="33">
        <v>378</v>
      </c>
      <c r="E439"/>
      <c r="U439" s="27">
        <f t="shared" si="21"/>
        <v>73101</v>
      </c>
      <c r="V439" s="42" t="str">
        <f t="shared" si="22"/>
        <v>2,85</v>
      </c>
      <c r="W439" s="42" t="str">
        <f t="shared" si="20"/>
        <v>378</v>
      </c>
      <c r="X439" s="106" t="s">
        <v>2863</v>
      </c>
    </row>
    <row r="440" spans="1:24" ht="14.4" x14ac:dyDescent="0.55000000000000004">
      <c r="A440" s="73">
        <v>73102</v>
      </c>
      <c r="B440" s="28" t="s">
        <v>2586</v>
      </c>
      <c r="C440" s="33">
        <v>4.18</v>
      </c>
      <c r="D440" s="33">
        <v>555</v>
      </c>
      <c r="E440"/>
      <c r="U440" s="27">
        <f t="shared" si="21"/>
        <v>73102</v>
      </c>
      <c r="V440" s="42" t="str">
        <f t="shared" si="22"/>
        <v>4,18</v>
      </c>
      <c r="W440" s="42" t="str">
        <f t="shared" si="20"/>
        <v>555</v>
      </c>
      <c r="X440" s="106" t="s">
        <v>2863</v>
      </c>
    </row>
    <row r="441" spans="1:24" ht="14.4" x14ac:dyDescent="0.55000000000000004">
      <c r="A441" s="73">
        <v>73103</v>
      </c>
      <c r="B441" s="28" t="s">
        <v>2587</v>
      </c>
      <c r="C441" s="33">
        <v>5.12</v>
      </c>
      <c r="D441" s="33">
        <v>680</v>
      </c>
      <c r="E441"/>
      <c r="U441" s="27">
        <f t="shared" si="21"/>
        <v>73103</v>
      </c>
      <c r="V441" s="42" t="str">
        <f t="shared" si="22"/>
        <v>5,12</v>
      </c>
      <c r="W441" s="42" t="str">
        <f t="shared" si="20"/>
        <v>680</v>
      </c>
      <c r="X441" s="106" t="s">
        <v>2863</v>
      </c>
    </row>
    <row r="442" spans="1:24" ht="14.4" x14ac:dyDescent="0.55000000000000004">
      <c r="A442" s="73">
        <v>73104</v>
      </c>
      <c r="B442" s="28" t="s">
        <v>2588</v>
      </c>
      <c r="C442" s="33">
        <v>6.89</v>
      </c>
      <c r="D442" s="33">
        <v>914</v>
      </c>
      <c r="E442"/>
      <c r="U442" s="27">
        <f t="shared" si="21"/>
        <v>73104</v>
      </c>
      <c r="V442" s="42" t="str">
        <f t="shared" si="22"/>
        <v>6,89</v>
      </c>
      <c r="W442" s="42" t="str">
        <f t="shared" si="20"/>
        <v>914</v>
      </c>
      <c r="X442" s="106" t="s">
        <v>2863</v>
      </c>
    </row>
    <row r="443" spans="1:24" ht="14.4" x14ac:dyDescent="0.55000000000000004">
      <c r="A443" s="73">
        <v>73105</v>
      </c>
      <c r="B443" s="28" t="s">
        <v>2589</v>
      </c>
      <c r="C443" s="33">
        <v>8.35</v>
      </c>
      <c r="D443" s="33">
        <v>1108</v>
      </c>
      <c r="E443"/>
      <c r="U443" s="27">
        <f t="shared" si="21"/>
        <v>73105</v>
      </c>
      <c r="V443" s="42" t="str">
        <f t="shared" si="22"/>
        <v>8,35</v>
      </c>
      <c r="W443" s="42" t="str">
        <f t="shared" si="20"/>
        <v>1.108</v>
      </c>
      <c r="X443" s="106" t="s">
        <v>2863</v>
      </c>
    </row>
    <row r="444" spans="1:24" ht="14.4" x14ac:dyDescent="0.55000000000000004">
      <c r="A444" s="73">
        <v>73106</v>
      </c>
      <c r="B444" s="28" t="s">
        <v>2590</v>
      </c>
      <c r="C444" s="33">
        <v>13.5</v>
      </c>
      <c r="D444" s="33">
        <v>1792</v>
      </c>
      <c r="E444"/>
      <c r="U444" s="27">
        <f t="shared" si="21"/>
        <v>73106</v>
      </c>
      <c r="V444" s="42" t="str">
        <f t="shared" si="22"/>
        <v>13,50</v>
      </c>
      <c r="W444" s="42" t="str">
        <f t="shared" si="20"/>
        <v>1.792</v>
      </c>
      <c r="X444" s="106" t="s">
        <v>2863</v>
      </c>
    </row>
    <row r="445" spans="1:24" ht="14.4" x14ac:dyDescent="0.55000000000000004">
      <c r="A445" s="73">
        <v>73107</v>
      </c>
      <c r="B445" s="28" t="s">
        <v>2591</v>
      </c>
      <c r="C445" s="33">
        <v>14.03</v>
      </c>
      <c r="D445" s="33">
        <v>1862</v>
      </c>
      <c r="E445"/>
      <c r="U445" s="27">
        <f t="shared" si="21"/>
        <v>73107</v>
      </c>
      <c r="V445" s="42" t="str">
        <f t="shared" si="22"/>
        <v>14,03</v>
      </c>
      <c r="W445" s="42" t="str">
        <f t="shared" si="20"/>
        <v>1.862</v>
      </c>
      <c r="X445" s="106" t="s">
        <v>2863</v>
      </c>
    </row>
    <row r="446" spans="1:24" ht="14.4" x14ac:dyDescent="0.55000000000000004">
      <c r="A446" s="73">
        <v>73108</v>
      </c>
      <c r="B446" s="28" t="s">
        <v>2592</v>
      </c>
      <c r="C446" s="33">
        <v>19.21</v>
      </c>
      <c r="D446" s="33">
        <v>2550</v>
      </c>
      <c r="E446"/>
      <c r="U446" s="27">
        <f t="shared" si="21"/>
        <v>73108</v>
      </c>
      <c r="V446" s="42" t="str">
        <f t="shared" si="22"/>
        <v>19,21</v>
      </c>
      <c r="W446" s="42" t="str">
        <f t="shared" si="20"/>
        <v>2.550</v>
      </c>
      <c r="X446" s="106" t="s">
        <v>2863</v>
      </c>
    </row>
    <row r="447" spans="1:24" ht="14.4" x14ac:dyDescent="0.55000000000000004">
      <c r="A447" s="73">
        <v>73109</v>
      </c>
      <c r="B447" s="28" t="s">
        <v>2593</v>
      </c>
      <c r="C447" s="33">
        <v>19.04</v>
      </c>
      <c r="D447" s="33">
        <v>2527</v>
      </c>
      <c r="E447"/>
      <c r="U447" s="27">
        <f t="shared" si="21"/>
        <v>73109</v>
      </c>
      <c r="V447" s="42" t="str">
        <f t="shared" si="22"/>
        <v>19,04</v>
      </c>
      <c r="W447" s="42" t="str">
        <f t="shared" si="20"/>
        <v>2.527</v>
      </c>
      <c r="X447" s="106" t="s">
        <v>2863</v>
      </c>
    </row>
    <row r="448" spans="1:24" ht="14.4" x14ac:dyDescent="0.55000000000000004">
      <c r="A448" s="73">
        <v>73110</v>
      </c>
      <c r="B448" s="28" t="s">
        <v>2594</v>
      </c>
      <c r="C448" s="33">
        <v>29.55</v>
      </c>
      <c r="D448" s="33">
        <v>3922</v>
      </c>
      <c r="E448"/>
      <c r="U448" s="27">
        <f t="shared" si="21"/>
        <v>73110</v>
      </c>
      <c r="V448" s="42" t="str">
        <f t="shared" si="22"/>
        <v>29,55</v>
      </c>
      <c r="W448" s="42" t="str">
        <f t="shared" si="20"/>
        <v>3.922</v>
      </c>
      <c r="X448" s="106" t="s">
        <v>2863</v>
      </c>
    </row>
    <row r="449" spans="1:24" ht="14.4" x14ac:dyDescent="0.55000000000000004">
      <c r="A449" s="73">
        <v>73111</v>
      </c>
      <c r="B449" s="28" t="s">
        <v>2595</v>
      </c>
      <c r="C449" s="33">
        <v>30.53</v>
      </c>
      <c r="D449" s="33">
        <v>4052</v>
      </c>
      <c r="E449"/>
      <c r="U449" s="27">
        <f t="shared" si="21"/>
        <v>73111</v>
      </c>
      <c r="V449" s="42" t="str">
        <f t="shared" si="22"/>
        <v>30,53</v>
      </c>
      <c r="W449" s="42" t="str">
        <f t="shared" si="20"/>
        <v>4.052</v>
      </c>
      <c r="X449" s="106" t="s">
        <v>2863</v>
      </c>
    </row>
    <row r="450" spans="1:24" ht="14.4" x14ac:dyDescent="0.55000000000000004">
      <c r="A450" s="73">
        <v>73112</v>
      </c>
      <c r="B450" s="28" t="s">
        <v>2596</v>
      </c>
      <c r="C450" s="33">
        <v>39.979999999999997</v>
      </c>
      <c r="D450" s="33">
        <v>5306</v>
      </c>
      <c r="E450"/>
      <c r="U450" s="27">
        <f t="shared" si="21"/>
        <v>73112</v>
      </c>
      <c r="V450" s="42" t="str">
        <f t="shared" si="22"/>
        <v>39,98</v>
      </c>
      <c r="W450" s="42" t="str">
        <f t="shared" si="20"/>
        <v>5.306</v>
      </c>
      <c r="X450" s="106" t="s">
        <v>2863</v>
      </c>
    </row>
    <row r="451" spans="1:24" ht="14.4" x14ac:dyDescent="0.55000000000000004">
      <c r="A451" s="73">
        <v>73113</v>
      </c>
      <c r="B451" s="28" t="s">
        <v>2597</v>
      </c>
      <c r="C451" s="33">
        <v>3.77</v>
      </c>
      <c r="D451" s="33">
        <v>501</v>
      </c>
      <c r="E451"/>
      <c r="U451" s="27">
        <f t="shared" si="21"/>
        <v>73113</v>
      </c>
      <c r="V451" s="42" t="str">
        <f t="shared" si="22"/>
        <v>3,77</v>
      </c>
      <c r="W451" s="42" t="str">
        <f t="shared" ref="W451:W514" si="23">TEXT(D451,"0.00")</f>
        <v>501</v>
      </c>
      <c r="X451" s="106" t="s">
        <v>2863</v>
      </c>
    </row>
    <row r="452" spans="1:24" ht="14.4" x14ac:dyDescent="0.55000000000000004">
      <c r="A452" s="73">
        <v>73114</v>
      </c>
      <c r="B452" s="28" t="s">
        <v>2598</v>
      </c>
      <c r="C452" s="33">
        <v>4.71</v>
      </c>
      <c r="D452" s="33">
        <v>625</v>
      </c>
      <c r="E452"/>
      <c r="U452" s="27">
        <f t="shared" si="21"/>
        <v>73114</v>
      </c>
      <c r="V452" s="42" t="str">
        <f t="shared" si="22"/>
        <v>4,71</v>
      </c>
      <c r="W452" s="42" t="str">
        <f t="shared" si="23"/>
        <v>625</v>
      </c>
      <c r="X452" s="106" t="s">
        <v>2863</v>
      </c>
    </row>
    <row r="453" spans="1:24" ht="14.4" x14ac:dyDescent="0.55000000000000004">
      <c r="A453" s="73">
        <v>73115</v>
      </c>
      <c r="B453" s="28" t="s">
        <v>2599</v>
      </c>
      <c r="C453" s="33">
        <v>6.48</v>
      </c>
      <c r="D453" s="33">
        <v>860</v>
      </c>
      <c r="E453"/>
      <c r="U453" s="27">
        <f t="shared" si="21"/>
        <v>73115</v>
      </c>
      <c r="V453" s="42" t="str">
        <f t="shared" si="22"/>
        <v>6,48</v>
      </c>
      <c r="W453" s="42" t="str">
        <f t="shared" si="23"/>
        <v>860</v>
      </c>
      <c r="X453" s="106" t="s">
        <v>2863</v>
      </c>
    </row>
    <row r="454" spans="1:24" ht="14.4" x14ac:dyDescent="0.55000000000000004">
      <c r="A454" s="73">
        <v>73116</v>
      </c>
      <c r="B454" s="28" t="s">
        <v>2600</v>
      </c>
      <c r="C454" s="33">
        <v>8.1199999999999992</v>
      </c>
      <c r="D454" s="33">
        <v>1078</v>
      </c>
      <c r="E454"/>
      <c r="U454" s="27">
        <f t="shared" si="21"/>
        <v>73116</v>
      </c>
      <c r="V454" s="42" t="str">
        <f t="shared" si="22"/>
        <v>8,12</v>
      </c>
      <c r="W454" s="42" t="str">
        <f t="shared" si="23"/>
        <v>1.078</v>
      </c>
      <c r="X454" s="106" t="s">
        <v>2863</v>
      </c>
    </row>
    <row r="455" spans="1:24" ht="14.4" x14ac:dyDescent="0.55000000000000004">
      <c r="A455" s="73">
        <v>73117</v>
      </c>
      <c r="B455" s="28" t="s">
        <v>2601</v>
      </c>
      <c r="C455" s="33">
        <v>10.66</v>
      </c>
      <c r="D455" s="33">
        <v>1415</v>
      </c>
      <c r="E455"/>
      <c r="U455" s="27">
        <f t="shared" si="21"/>
        <v>73117</v>
      </c>
      <c r="V455" s="42" t="str">
        <f t="shared" si="22"/>
        <v>10,66</v>
      </c>
      <c r="W455" s="42" t="str">
        <f t="shared" si="23"/>
        <v>1.415</v>
      </c>
      <c r="X455" s="106" t="s">
        <v>2863</v>
      </c>
    </row>
    <row r="456" spans="1:24" ht="14.4" x14ac:dyDescent="0.55000000000000004">
      <c r="A456" s="73">
        <v>73118</v>
      </c>
      <c r="B456" s="28" t="s">
        <v>2602</v>
      </c>
      <c r="C456" s="33">
        <v>11.2</v>
      </c>
      <c r="D456" s="33">
        <v>1486</v>
      </c>
      <c r="E456"/>
      <c r="U456" s="27">
        <f t="shared" si="21"/>
        <v>73118</v>
      </c>
      <c r="V456" s="42" t="str">
        <f t="shared" si="22"/>
        <v>11,20</v>
      </c>
      <c r="W456" s="42" t="str">
        <f t="shared" si="23"/>
        <v>1.486</v>
      </c>
      <c r="X456" s="106" t="s">
        <v>2863</v>
      </c>
    </row>
    <row r="457" spans="1:24" ht="14.4" x14ac:dyDescent="0.55000000000000004">
      <c r="A457" s="73">
        <v>73119</v>
      </c>
      <c r="B457" s="28" t="s">
        <v>2603</v>
      </c>
      <c r="C457" s="33">
        <v>17.170000000000002</v>
      </c>
      <c r="D457" s="33">
        <v>2279</v>
      </c>
      <c r="E457"/>
      <c r="U457" s="27">
        <f t="shared" si="21"/>
        <v>73119</v>
      </c>
      <c r="V457" s="42" t="str">
        <f t="shared" si="22"/>
        <v>17,17</v>
      </c>
      <c r="W457" s="42" t="str">
        <f t="shared" si="23"/>
        <v>2.279</v>
      </c>
      <c r="X457" s="106" t="s">
        <v>2863</v>
      </c>
    </row>
    <row r="458" spans="1:24" ht="14.4" x14ac:dyDescent="0.55000000000000004">
      <c r="A458" s="73">
        <v>73120</v>
      </c>
      <c r="B458" s="28" t="s">
        <v>2604</v>
      </c>
      <c r="C458" s="33">
        <v>19.46</v>
      </c>
      <c r="D458" s="33">
        <v>2583</v>
      </c>
      <c r="E458"/>
      <c r="U458" s="27">
        <f t="shared" si="21"/>
        <v>73120</v>
      </c>
      <c r="V458" s="42" t="str">
        <f t="shared" si="22"/>
        <v>19,46</v>
      </c>
      <c r="W458" s="42" t="str">
        <f t="shared" si="23"/>
        <v>2.583</v>
      </c>
      <c r="X458" s="106" t="s">
        <v>2863</v>
      </c>
    </row>
    <row r="459" spans="1:24" ht="14.4" x14ac:dyDescent="0.55000000000000004">
      <c r="A459" s="73">
        <v>73121</v>
      </c>
      <c r="B459" s="28" t="s">
        <v>2605</v>
      </c>
      <c r="C459" s="33">
        <v>26.68</v>
      </c>
      <c r="D459" s="33">
        <v>3541</v>
      </c>
      <c r="E459"/>
      <c r="U459" s="27">
        <f t="shared" ref="U459:U522" si="24">A459</f>
        <v>73121</v>
      </c>
      <c r="V459" s="42" t="str">
        <f t="shared" ref="V459:V522" si="25">TEXT(C459,"0,00")</f>
        <v>26,68</v>
      </c>
      <c r="W459" s="42" t="str">
        <f t="shared" si="23"/>
        <v>3.541</v>
      </c>
      <c r="X459" s="106" t="s">
        <v>2863</v>
      </c>
    </row>
    <row r="460" spans="1:24" ht="14.4" x14ac:dyDescent="0.55000000000000004">
      <c r="A460" s="73">
        <v>73122</v>
      </c>
      <c r="B460" s="28" t="s">
        <v>2606</v>
      </c>
      <c r="C460" s="33">
        <v>37.39</v>
      </c>
      <c r="D460" s="33">
        <v>4963</v>
      </c>
      <c r="E460"/>
      <c r="U460" s="27">
        <f t="shared" si="24"/>
        <v>73122</v>
      </c>
      <c r="V460" s="42" t="str">
        <f t="shared" si="25"/>
        <v>37,39</v>
      </c>
      <c r="W460" s="42" t="str">
        <f t="shared" si="23"/>
        <v>4.963</v>
      </c>
      <c r="X460" s="106" t="s">
        <v>2863</v>
      </c>
    </row>
    <row r="461" spans="1:24" ht="14.4" x14ac:dyDescent="0.55000000000000004">
      <c r="A461" s="73">
        <v>73123</v>
      </c>
      <c r="B461" s="28" t="s">
        <v>2607</v>
      </c>
      <c r="C461" s="33">
        <v>42.37</v>
      </c>
      <c r="D461" s="33">
        <v>5623</v>
      </c>
      <c r="E461"/>
      <c r="U461" s="27">
        <f t="shared" si="24"/>
        <v>73123</v>
      </c>
      <c r="V461" s="42" t="str">
        <f t="shared" si="25"/>
        <v>42,37</v>
      </c>
      <c r="W461" s="42" t="str">
        <f t="shared" si="23"/>
        <v>5.623</v>
      </c>
      <c r="X461" s="106" t="s">
        <v>2863</v>
      </c>
    </row>
    <row r="462" spans="1:24" ht="14.4" x14ac:dyDescent="0.55000000000000004">
      <c r="A462" s="73">
        <v>73124</v>
      </c>
      <c r="B462" s="28" t="s">
        <v>2608</v>
      </c>
      <c r="C462" s="33">
        <v>59.39</v>
      </c>
      <c r="D462" s="33">
        <v>7883</v>
      </c>
      <c r="E462"/>
      <c r="U462" s="27">
        <f t="shared" si="24"/>
        <v>73124</v>
      </c>
      <c r="V462" s="42" t="str">
        <f t="shared" si="25"/>
        <v>59,39</v>
      </c>
      <c r="W462" s="42" t="str">
        <f t="shared" si="23"/>
        <v>7.883</v>
      </c>
      <c r="X462" s="106" t="s">
        <v>2863</v>
      </c>
    </row>
    <row r="463" spans="1:24" ht="14.4" x14ac:dyDescent="0.55000000000000004">
      <c r="A463" s="73">
        <v>73125</v>
      </c>
      <c r="B463" s="28" t="s">
        <v>2609</v>
      </c>
      <c r="C463" s="33">
        <v>4.8099999999999996</v>
      </c>
      <c r="D463" s="33">
        <v>639</v>
      </c>
      <c r="E463"/>
      <c r="U463" s="27">
        <f t="shared" si="24"/>
        <v>73125</v>
      </c>
      <c r="V463" s="42" t="str">
        <f t="shared" si="25"/>
        <v>4,81</v>
      </c>
      <c r="W463" s="42" t="str">
        <f t="shared" si="23"/>
        <v>639</v>
      </c>
      <c r="X463" s="106" t="s">
        <v>2863</v>
      </c>
    </row>
    <row r="464" spans="1:24" ht="14.4" x14ac:dyDescent="0.55000000000000004">
      <c r="A464" s="73">
        <v>73126</v>
      </c>
      <c r="B464" s="28" t="s">
        <v>2610</v>
      </c>
      <c r="C464" s="33">
        <v>6.31</v>
      </c>
      <c r="D464" s="33">
        <v>837</v>
      </c>
      <c r="E464"/>
      <c r="U464" s="27">
        <f t="shared" si="24"/>
        <v>73126</v>
      </c>
      <c r="V464" s="42" t="str">
        <f t="shared" si="25"/>
        <v>6,31</v>
      </c>
      <c r="W464" s="42" t="str">
        <f t="shared" si="23"/>
        <v>837</v>
      </c>
      <c r="X464" s="106" t="s">
        <v>2863</v>
      </c>
    </row>
    <row r="465" spans="1:24" ht="14.4" x14ac:dyDescent="0.55000000000000004">
      <c r="A465" s="73">
        <v>73127</v>
      </c>
      <c r="B465" s="28" t="s">
        <v>2611</v>
      </c>
      <c r="C465" s="33">
        <v>8.24</v>
      </c>
      <c r="D465" s="33">
        <v>1094</v>
      </c>
      <c r="E465"/>
      <c r="U465" s="27">
        <f t="shared" si="24"/>
        <v>73127</v>
      </c>
      <c r="V465" s="42" t="str">
        <f t="shared" si="25"/>
        <v>8,24</v>
      </c>
      <c r="W465" s="42" t="str">
        <f t="shared" si="23"/>
        <v>1.094</v>
      </c>
      <c r="X465" s="106" t="s">
        <v>2863</v>
      </c>
    </row>
    <row r="466" spans="1:24" ht="14.4" x14ac:dyDescent="0.55000000000000004">
      <c r="A466" s="73">
        <v>73128</v>
      </c>
      <c r="B466" s="28" t="s">
        <v>2612</v>
      </c>
      <c r="C466" s="33">
        <v>10.5</v>
      </c>
      <c r="D466" s="33">
        <v>1394</v>
      </c>
      <c r="E466"/>
      <c r="U466" s="27">
        <f t="shared" si="24"/>
        <v>73128</v>
      </c>
      <c r="V466" s="42" t="str">
        <f t="shared" si="25"/>
        <v>10,50</v>
      </c>
      <c r="W466" s="42" t="str">
        <f t="shared" si="23"/>
        <v>1.394</v>
      </c>
      <c r="X466" s="106" t="s">
        <v>2863</v>
      </c>
    </row>
    <row r="467" spans="1:24" ht="14.4" x14ac:dyDescent="0.55000000000000004">
      <c r="A467" s="73">
        <v>73129</v>
      </c>
      <c r="B467" s="28" t="s">
        <v>2613</v>
      </c>
      <c r="C467" s="33">
        <v>14.54</v>
      </c>
      <c r="D467" s="33">
        <v>1930</v>
      </c>
      <c r="E467"/>
      <c r="U467" s="27">
        <f t="shared" si="24"/>
        <v>73129</v>
      </c>
      <c r="V467" s="42" t="str">
        <f t="shared" si="25"/>
        <v>14,54</v>
      </c>
      <c r="W467" s="42" t="str">
        <f t="shared" si="23"/>
        <v>1.930</v>
      </c>
      <c r="X467" s="106" t="s">
        <v>2863</v>
      </c>
    </row>
    <row r="468" spans="1:24" ht="14.4" x14ac:dyDescent="0.55000000000000004">
      <c r="A468" s="73">
        <v>73130</v>
      </c>
      <c r="B468" s="28" t="s">
        <v>2614</v>
      </c>
      <c r="C468" s="33">
        <v>21.65</v>
      </c>
      <c r="D468" s="33">
        <v>2873</v>
      </c>
      <c r="E468"/>
      <c r="U468" s="27">
        <f t="shared" si="24"/>
        <v>73130</v>
      </c>
      <c r="V468" s="42" t="str">
        <f t="shared" si="25"/>
        <v>21,65</v>
      </c>
      <c r="W468" s="42" t="str">
        <f t="shared" si="23"/>
        <v>2.873</v>
      </c>
      <c r="X468" s="106" t="s">
        <v>2863</v>
      </c>
    </row>
    <row r="469" spans="1:24" ht="14.4" x14ac:dyDescent="0.55000000000000004">
      <c r="A469" s="73">
        <v>73131</v>
      </c>
      <c r="B469" s="28" t="s">
        <v>2615</v>
      </c>
      <c r="C469" s="33">
        <v>23.93</v>
      </c>
      <c r="D469" s="33">
        <v>3176</v>
      </c>
      <c r="E469"/>
      <c r="U469" s="27">
        <f t="shared" si="24"/>
        <v>73131</v>
      </c>
      <c r="V469" s="42" t="str">
        <f t="shared" si="25"/>
        <v>23,93</v>
      </c>
      <c r="W469" s="42" t="str">
        <f t="shared" si="23"/>
        <v>3.176</v>
      </c>
      <c r="X469" s="106" t="s">
        <v>2863</v>
      </c>
    </row>
    <row r="470" spans="1:24" ht="14.4" x14ac:dyDescent="0.55000000000000004">
      <c r="A470" s="73">
        <v>73132</v>
      </c>
      <c r="B470" s="28" t="s">
        <v>2616</v>
      </c>
      <c r="C470" s="33">
        <v>26.76</v>
      </c>
      <c r="D470" s="33">
        <v>3551</v>
      </c>
      <c r="E470"/>
      <c r="U470" s="27">
        <f t="shared" si="24"/>
        <v>73132</v>
      </c>
      <c r="V470" s="42" t="str">
        <f t="shared" si="25"/>
        <v>26,76</v>
      </c>
      <c r="W470" s="42" t="str">
        <f t="shared" si="23"/>
        <v>3.551</v>
      </c>
      <c r="X470" s="106" t="s">
        <v>2863</v>
      </c>
    </row>
    <row r="471" spans="1:24" ht="14.4" x14ac:dyDescent="0.55000000000000004">
      <c r="A471" s="73">
        <v>73133</v>
      </c>
      <c r="B471" s="28" t="s">
        <v>2617</v>
      </c>
      <c r="C471" s="33">
        <v>34.85</v>
      </c>
      <c r="D471" s="33">
        <v>4625</v>
      </c>
      <c r="E471"/>
      <c r="U471" s="27">
        <f t="shared" si="24"/>
        <v>73133</v>
      </c>
      <c r="V471" s="42" t="str">
        <f t="shared" si="25"/>
        <v>34,85</v>
      </c>
      <c r="W471" s="42" t="str">
        <f t="shared" si="23"/>
        <v>4.625</v>
      </c>
      <c r="X471" s="106" t="s">
        <v>2863</v>
      </c>
    </row>
    <row r="472" spans="1:24" ht="14.4" x14ac:dyDescent="0.55000000000000004">
      <c r="A472" s="73">
        <v>73134</v>
      </c>
      <c r="B472" s="28" t="s">
        <v>2618</v>
      </c>
      <c r="C472" s="33">
        <v>38.22</v>
      </c>
      <c r="D472" s="33">
        <v>5073</v>
      </c>
      <c r="E472"/>
      <c r="U472" s="27">
        <f t="shared" si="24"/>
        <v>73134</v>
      </c>
      <c r="V472" s="42" t="str">
        <f t="shared" si="25"/>
        <v>38,22</v>
      </c>
      <c r="W472" s="42" t="str">
        <f t="shared" si="23"/>
        <v>5.073</v>
      </c>
      <c r="X472" s="106" t="s">
        <v>2863</v>
      </c>
    </row>
    <row r="473" spans="1:24" ht="14.4" x14ac:dyDescent="0.55000000000000004">
      <c r="A473" s="73">
        <v>73135</v>
      </c>
      <c r="B473" s="28" t="s">
        <v>2619</v>
      </c>
      <c r="C473" s="33">
        <v>46.47</v>
      </c>
      <c r="D473" s="33">
        <v>6167</v>
      </c>
      <c r="E473"/>
      <c r="U473" s="27">
        <f t="shared" si="24"/>
        <v>73135</v>
      </c>
      <c r="V473" s="42" t="str">
        <f t="shared" si="25"/>
        <v>46,47</v>
      </c>
      <c r="W473" s="42" t="str">
        <f t="shared" si="23"/>
        <v>6.167</v>
      </c>
      <c r="X473" s="106" t="s">
        <v>2863</v>
      </c>
    </row>
    <row r="474" spans="1:24" ht="14.4" x14ac:dyDescent="0.55000000000000004">
      <c r="A474" s="73">
        <v>73136</v>
      </c>
      <c r="B474" s="28" t="s">
        <v>2620</v>
      </c>
      <c r="C474" s="33">
        <v>51.51</v>
      </c>
      <c r="D474" s="33">
        <v>6837</v>
      </c>
      <c r="E474"/>
      <c r="U474" s="27">
        <f t="shared" si="24"/>
        <v>73136</v>
      </c>
      <c r="V474" s="42" t="str">
        <f t="shared" si="25"/>
        <v>51,51</v>
      </c>
      <c r="W474" s="42" t="str">
        <f t="shared" si="23"/>
        <v>6.837</v>
      </c>
      <c r="X474" s="106" t="s">
        <v>2863</v>
      </c>
    </row>
    <row r="475" spans="1:24" ht="14.4" x14ac:dyDescent="0.55000000000000004">
      <c r="A475" s="73">
        <v>73137</v>
      </c>
      <c r="B475" s="28" t="s">
        <v>2621</v>
      </c>
      <c r="C475" s="33">
        <v>75.959999999999994</v>
      </c>
      <c r="D475" s="33">
        <v>10081</v>
      </c>
      <c r="E475"/>
      <c r="U475" s="27">
        <f t="shared" si="24"/>
        <v>73137</v>
      </c>
      <c r="V475" s="42" t="str">
        <f t="shared" si="25"/>
        <v>75,96</v>
      </c>
      <c r="W475" s="42" t="str">
        <f t="shared" si="23"/>
        <v>10.081</v>
      </c>
      <c r="X475" s="106" t="s">
        <v>2863</v>
      </c>
    </row>
    <row r="476" spans="1:24" ht="14.4" x14ac:dyDescent="0.55000000000000004">
      <c r="A476" s="73">
        <v>73138</v>
      </c>
      <c r="B476" s="28" t="s">
        <v>2622</v>
      </c>
      <c r="C476" s="33">
        <v>6.5</v>
      </c>
      <c r="D476" s="33">
        <v>863</v>
      </c>
      <c r="E476"/>
      <c r="U476" s="27">
        <f t="shared" si="24"/>
        <v>73138</v>
      </c>
      <c r="V476" s="42" t="str">
        <f t="shared" si="25"/>
        <v>6,50</v>
      </c>
      <c r="W476" s="42" t="str">
        <f t="shared" si="23"/>
        <v>863</v>
      </c>
      <c r="X476" s="106" t="s">
        <v>2863</v>
      </c>
    </row>
    <row r="477" spans="1:24" ht="14.4" x14ac:dyDescent="0.55000000000000004">
      <c r="A477" s="73">
        <v>73139</v>
      </c>
      <c r="B477" s="28" t="s">
        <v>2623</v>
      </c>
      <c r="C477" s="33">
        <v>8.1300000000000008</v>
      </c>
      <c r="D477" s="33">
        <v>1079</v>
      </c>
      <c r="E477"/>
      <c r="U477" s="27">
        <f t="shared" si="24"/>
        <v>73139</v>
      </c>
      <c r="V477" s="42" t="str">
        <f t="shared" si="25"/>
        <v>8,13</v>
      </c>
      <c r="W477" s="42" t="str">
        <f t="shared" si="23"/>
        <v>1.079</v>
      </c>
      <c r="X477" s="106" t="s">
        <v>2863</v>
      </c>
    </row>
    <row r="478" spans="1:24" ht="14.4" x14ac:dyDescent="0.55000000000000004">
      <c r="A478" s="73">
        <v>73140</v>
      </c>
      <c r="B478" s="28" t="s">
        <v>2624</v>
      </c>
      <c r="C478" s="33">
        <v>11.12</v>
      </c>
      <c r="D478" s="33">
        <v>1476</v>
      </c>
      <c r="E478"/>
      <c r="U478" s="27">
        <f t="shared" si="24"/>
        <v>73140</v>
      </c>
      <c r="V478" s="42" t="str">
        <f t="shared" si="25"/>
        <v>11,12</v>
      </c>
      <c r="W478" s="42" t="str">
        <f t="shared" si="23"/>
        <v>1.476</v>
      </c>
      <c r="X478" s="106" t="s">
        <v>2863</v>
      </c>
    </row>
    <row r="479" spans="1:24" ht="14.4" x14ac:dyDescent="0.55000000000000004">
      <c r="A479" s="73">
        <v>73141</v>
      </c>
      <c r="B479" s="28" t="s">
        <v>2625</v>
      </c>
      <c r="C479" s="33">
        <v>13.78</v>
      </c>
      <c r="D479" s="33">
        <v>1829</v>
      </c>
      <c r="E479"/>
      <c r="U479" s="27">
        <f t="shared" si="24"/>
        <v>73141</v>
      </c>
      <c r="V479" s="42" t="str">
        <f t="shared" si="25"/>
        <v>13,78</v>
      </c>
      <c r="W479" s="42" t="str">
        <f t="shared" si="23"/>
        <v>1.829</v>
      </c>
      <c r="X479" s="106" t="s">
        <v>2863</v>
      </c>
    </row>
    <row r="480" spans="1:24" ht="14.4" x14ac:dyDescent="0.55000000000000004">
      <c r="A480" s="73">
        <v>73142</v>
      </c>
      <c r="B480" s="28" t="s">
        <v>2626</v>
      </c>
      <c r="C480" s="33">
        <v>20.49</v>
      </c>
      <c r="D480" s="33">
        <v>2719</v>
      </c>
      <c r="E480"/>
      <c r="U480" s="27">
        <f t="shared" si="24"/>
        <v>73142</v>
      </c>
      <c r="V480" s="42" t="str">
        <f t="shared" si="25"/>
        <v>20,49</v>
      </c>
      <c r="W480" s="42" t="str">
        <f t="shared" si="23"/>
        <v>2.719</v>
      </c>
      <c r="X480" s="106" t="s">
        <v>2863</v>
      </c>
    </row>
    <row r="481" spans="1:24" ht="14.4" x14ac:dyDescent="0.55000000000000004">
      <c r="A481" s="73">
        <v>73143</v>
      </c>
      <c r="B481" s="28" t="s">
        <v>2627</v>
      </c>
      <c r="C481" s="33">
        <v>19.190000000000001</v>
      </c>
      <c r="D481" s="33">
        <v>2547</v>
      </c>
      <c r="E481"/>
      <c r="U481" s="27">
        <f t="shared" si="24"/>
        <v>73143</v>
      </c>
      <c r="V481" s="42" t="str">
        <f t="shared" si="25"/>
        <v>19,19</v>
      </c>
      <c r="W481" s="42" t="str">
        <f t="shared" si="23"/>
        <v>2.547</v>
      </c>
      <c r="X481" s="106" t="s">
        <v>2863</v>
      </c>
    </row>
    <row r="482" spans="1:24" ht="14.4" x14ac:dyDescent="0.55000000000000004">
      <c r="A482" s="73">
        <v>73144</v>
      </c>
      <c r="B482" s="28" t="s">
        <v>2628</v>
      </c>
      <c r="C482" s="33">
        <v>29.34</v>
      </c>
      <c r="D482" s="33">
        <v>3894</v>
      </c>
      <c r="E482"/>
      <c r="U482" s="27">
        <f t="shared" si="24"/>
        <v>73144</v>
      </c>
      <c r="V482" s="42" t="str">
        <f t="shared" si="25"/>
        <v>29,34</v>
      </c>
      <c r="W482" s="42" t="str">
        <f t="shared" si="23"/>
        <v>3.894</v>
      </c>
      <c r="X482" s="106" t="s">
        <v>2863</v>
      </c>
    </row>
    <row r="483" spans="1:24" ht="14.4" x14ac:dyDescent="0.55000000000000004">
      <c r="A483" s="73">
        <v>73145</v>
      </c>
      <c r="B483" s="28" t="s">
        <v>2629</v>
      </c>
      <c r="C483" s="33">
        <v>34.619999999999997</v>
      </c>
      <c r="D483" s="33">
        <v>4595</v>
      </c>
      <c r="E483"/>
      <c r="U483" s="27">
        <f t="shared" si="24"/>
        <v>73145</v>
      </c>
      <c r="V483" s="42" t="str">
        <f t="shared" si="25"/>
        <v>34,62</v>
      </c>
      <c r="W483" s="42" t="str">
        <f t="shared" si="23"/>
        <v>4.595</v>
      </c>
      <c r="X483" s="106" t="s">
        <v>2863</v>
      </c>
    </row>
    <row r="484" spans="1:24" ht="14.4" x14ac:dyDescent="0.55000000000000004">
      <c r="A484" s="73">
        <v>73146</v>
      </c>
      <c r="B484" s="28" t="s">
        <v>2630</v>
      </c>
      <c r="C484" s="33">
        <v>42.28</v>
      </c>
      <c r="D484" s="33">
        <v>5611</v>
      </c>
      <c r="E484"/>
      <c r="U484" s="27">
        <f t="shared" si="24"/>
        <v>73146</v>
      </c>
      <c r="V484" s="42" t="str">
        <f t="shared" si="25"/>
        <v>42,28</v>
      </c>
      <c r="W484" s="42" t="str">
        <f t="shared" si="23"/>
        <v>5.611</v>
      </c>
      <c r="X484" s="106" t="s">
        <v>2863</v>
      </c>
    </row>
    <row r="485" spans="1:24" ht="14.4" x14ac:dyDescent="0.55000000000000004">
      <c r="A485" s="73">
        <v>73147</v>
      </c>
      <c r="B485" s="28" t="s">
        <v>2631</v>
      </c>
      <c r="C485" s="33">
        <v>45.6</v>
      </c>
      <c r="D485" s="33">
        <v>6052</v>
      </c>
      <c r="E485"/>
      <c r="U485" s="27">
        <f t="shared" si="24"/>
        <v>73147</v>
      </c>
      <c r="V485" s="42" t="str">
        <f t="shared" si="25"/>
        <v>45,60</v>
      </c>
      <c r="W485" s="42" t="str">
        <f t="shared" si="23"/>
        <v>6.052</v>
      </c>
      <c r="X485" s="106" t="s">
        <v>2863</v>
      </c>
    </row>
    <row r="486" spans="1:24" ht="14.4" x14ac:dyDescent="0.55000000000000004">
      <c r="A486" s="73">
        <v>73148</v>
      </c>
      <c r="B486" s="28" t="s">
        <v>2632</v>
      </c>
      <c r="C486" s="33">
        <v>53.79</v>
      </c>
      <c r="D486" s="33">
        <v>7139</v>
      </c>
      <c r="E486"/>
      <c r="U486" s="27">
        <f t="shared" si="24"/>
        <v>73148</v>
      </c>
      <c r="V486" s="42" t="str">
        <f t="shared" si="25"/>
        <v>53,79</v>
      </c>
      <c r="W486" s="42" t="str">
        <f t="shared" si="23"/>
        <v>7.139</v>
      </c>
      <c r="X486" s="106" t="s">
        <v>2863</v>
      </c>
    </row>
    <row r="487" spans="1:24" ht="14.4" x14ac:dyDescent="0.55000000000000004">
      <c r="A487" s="73">
        <v>73149</v>
      </c>
      <c r="B487" s="28" t="s">
        <v>2633</v>
      </c>
      <c r="C487" s="33">
        <v>60.91</v>
      </c>
      <c r="D487" s="33">
        <v>8084</v>
      </c>
      <c r="E487"/>
      <c r="U487" s="27">
        <f t="shared" si="24"/>
        <v>73149</v>
      </c>
      <c r="V487" s="42" t="str">
        <f t="shared" si="25"/>
        <v>60,91</v>
      </c>
      <c r="W487" s="42" t="str">
        <f t="shared" si="23"/>
        <v>8.084</v>
      </c>
      <c r="X487" s="106" t="s">
        <v>2863</v>
      </c>
    </row>
    <row r="488" spans="1:24" ht="14.4" x14ac:dyDescent="0.55000000000000004">
      <c r="A488" s="73">
        <v>73150</v>
      </c>
      <c r="B488" s="28" t="s">
        <v>2634</v>
      </c>
      <c r="C488" s="33">
        <v>73.12</v>
      </c>
      <c r="D488" s="33">
        <v>9705</v>
      </c>
      <c r="E488"/>
      <c r="U488" s="27">
        <f t="shared" si="24"/>
        <v>73150</v>
      </c>
      <c r="V488" s="42" t="str">
        <f t="shared" si="25"/>
        <v>73,12</v>
      </c>
      <c r="W488" s="42" t="str">
        <f t="shared" si="23"/>
        <v>9.705</v>
      </c>
      <c r="X488" s="106" t="s">
        <v>2863</v>
      </c>
    </row>
    <row r="489" spans="1:24" ht="14.4" x14ac:dyDescent="0.55000000000000004">
      <c r="A489" s="73">
        <v>73151</v>
      </c>
      <c r="B489" s="28" t="s">
        <v>2635</v>
      </c>
      <c r="C489" s="33">
        <v>86.98</v>
      </c>
      <c r="D489" s="33">
        <v>11544</v>
      </c>
      <c r="E489"/>
      <c r="U489" s="27">
        <f t="shared" si="24"/>
        <v>73151</v>
      </c>
      <c r="V489" s="42" t="str">
        <f t="shared" si="25"/>
        <v>86,98</v>
      </c>
      <c r="W489" s="42" t="str">
        <f t="shared" si="23"/>
        <v>11.544</v>
      </c>
      <c r="X489" s="106" t="s">
        <v>2863</v>
      </c>
    </row>
    <row r="490" spans="1:24" ht="14.4" x14ac:dyDescent="0.55000000000000004">
      <c r="A490" s="73">
        <v>73152</v>
      </c>
      <c r="B490" s="28" t="s">
        <v>2636</v>
      </c>
      <c r="C490" s="33">
        <v>100.6</v>
      </c>
      <c r="D490" s="33">
        <v>13352</v>
      </c>
      <c r="E490"/>
      <c r="U490" s="27">
        <f t="shared" si="24"/>
        <v>73152</v>
      </c>
      <c r="V490" s="42" t="str">
        <f t="shared" si="25"/>
        <v>100,60</v>
      </c>
      <c r="W490" s="42" t="str">
        <f t="shared" si="23"/>
        <v>13.352</v>
      </c>
      <c r="X490" s="106" t="s">
        <v>2863</v>
      </c>
    </row>
    <row r="491" spans="1:24" ht="14.4" x14ac:dyDescent="0.55000000000000004">
      <c r="A491" s="73">
        <v>73153</v>
      </c>
      <c r="B491" s="28" t="s">
        <v>2637</v>
      </c>
      <c r="C491" s="33">
        <v>10.29</v>
      </c>
      <c r="D491" s="33">
        <v>1366</v>
      </c>
      <c r="E491"/>
      <c r="U491" s="27">
        <f t="shared" si="24"/>
        <v>73153</v>
      </c>
      <c r="V491" s="42" t="str">
        <f t="shared" si="25"/>
        <v>10,29</v>
      </c>
      <c r="W491" s="42" t="str">
        <f t="shared" si="23"/>
        <v>1.366</v>
      </c>
      <c r="X491" s="106" t="s">
        <v>2863</v>
      </c>
    </row>
    <row r="492" spans="1:24" ht="14.4" x14ac:dyDescent="0.55000000000000004">
      <c r="A492" s="73">
        <v>73154</v>
      </c>
      <c r="B492" s="28" t="s">
        <v>2638</v>
      </c>
      <c r="C492" s="33">
        <v>14.04</v>
      </c>
      <c r="D492" s="33">
        <v>1864</v>
      </c>
      <c r="E492"/>
      <c r="U492" s="27">
        <f t="shared" si="24"/>
        <v>73154</v>
      </c>
      <c r="V492" s="42" t="str">
        <f t="shared" si="25"/>
        <v>14,04</v>
      </c>
      <c r="W492" s="42" t="str">
        <f t="shared" si="23"/>
        <v>1.864</v>
      </c>
      <c r="X492" s="106" t="s">
        <v>2863</v>
      </c>
    </row>
    <row r="493" spans="1:24" ht="14.4" x14ac:dyDescent="0.55000000000000004">
      <c r="A493" s="73">
        <v>73155</v>
      </c>
      <c r="B493" s="28" t="s">
        <v>2639</v>
      </c>
      <c r="C493" s="33">
        <v>18.71</v>
      </c>
      <c r="D493" s="33">
        <v>2483</v>
      </c>
      <c r="E493"/>
      <c r="U493" s="27">
        <f t="shared" si="24"/>
        <v>73155</v>
      </c>
      <c r="V493" s="42" t="str">
        <f t="shared" si="25"/>
        <v>18,71</v>
      </c>
      <c r="W493" s="42" t="str">
        <f t="shared" si="23"/>
        <v>2.483</v>
      </c>
      <c r="X493" s="106" t="s">
        <v>2863</v>
      </c>
    </row>
    <row r="494" spans="1:24" ht="14.4" x14ac:dyDescent="0.55000000000000004">
      <c r="A494" s="73">
        <v>73156</v>
      </c>
      <c r="B494" s="28" t="s">
        <v>2640</v>
      </c>
      <c r="C494" s="33">
        <v>22.57</v>
      </c>
      <c r="D494" s="33">
        <v>2995</v>
      </c>
      <c r="E494"/>
      <c r="U494" s="27">
        <f t="shared" si="24"/>
        <v>73156</v>
      </c>
      <c r="V494" s="42" t="str">
        <f t="shared" si="25"/>
        <v>22,57</v>
      </c>
      <c r="W494" s="42" t="str">
        <f t="shared" si="23"/>
        <v>2.995</v>
      </c>
      <c r="X494" s="106" t="s">
        <v>2863</v>
      </c>
    </row>
    <row r="495" spans="1:24" ht="14.4" x14ac:dyDescent="0.55000000000000004">
      <c r="A495" s="73">
        <v>73157</v>
      </c>
      <c r="B495" s="28" t="s">
        <v>2641</v>
      </c>
      <c r="C495" s="33">
        <v>32.380000000000003</v>
      </c>
      <c r="D495" s="33">
        <v>4298</v>
      </c>
      <c r="E495"/>
      <c r="U495" s="27">
        <f t="shared" si="24"/>
        <v>73157</v>
      </c>
      <c r="V495" s="42" t="str">
        <f t="shared" si="25"/>
        <v>32,38</v>
      </c>
      <c r="W495" s="42" t="str">
        <f t="shared" si="23"/>
        <v>4.298</v>
      </c>
      <c r="X495" s="106" t="s">
        <v>2863</v>
      </c>
    </row>
    <row r="496" spans="1:24" ht="14.4" x14ac:dyDescent="0.55000000000000004">
      <c r="A496" s="73">
        <v>73158</v>
      </c>
      <c r="B496" s="28" t="s">
        <v>2642</v>
      </c>
      <c r="C496" s="33">
        <v>47.95</v>
      </c>
      <c r="D496" s="33">
        <v>6364</v>
      </c>
      <c r="E496"/>
      <c r="U496" s="27">
        <f t="shared" si="24"/>
        <v>73158</v>
      </c>
      <c r="V496" s="42" t="str">
        <f t="shared" si="25"/>
        <v>47,95</v>
      </c>
      <c r="W496" s="42" t="str">
        <f t="shared" si="23"/>
        <v>6.364</v>
      </c>
      <c r="X496" s="106" t="s">
        <v>2863</v>
      </c>
    </row>
    <row r="497" spans="1:24" ht="14.4" x14ac:dyDescent="0.55000000000000004">
      <c r="A497" s="73">
        <v>73159</v>
      </c>
      <c r="B497" s="28" t="s">
        <v>2643</v>
      </c>
      <c r="C497" s="33">
        <v>58.74</v>
      </c>
      <c r="D497" s="33">
        <v>7796</v>
      </c>
      <c r="E497"/>
      <c r="U497" s="27">
        <f t="shared" si="24"/>
        <v>73159</v>
      </c>
      <c r="V497" s="42" t="str">
        <f t="shared" si="25"/>
        <v>58,74</v>
      </c>
      <c r="W497" s="42" t="str">
        <f t="shared" si="23"/>
        <v>7.796</v>
      </c>
      <c r="X497" s="106" t="s">
        <v>2863</v>
      </c>
    </row>
    <row r="498" spans="1:24" ht="14.4" x14ac:dyDescent="0.55000000000000004">
      <c r="A498" s="73">
        <v>73160</v>
      </c>
      <c r="B498" s="28" t="s">
        <v>2644</v>
      </c>
      <c r="C498" s="33">
        <v>87</v>
      </c>
      <c r="D498" s="33">
        <v>11547</v>
      </c>
      <c r="E498"/>
      <c r="U498" s="27">
        <f t="shared" si="24"/>
        <v>73160</v>
      </c>
      <c r="V498" s="42" t="str">
        <f t="shared" si="25"/>
        <v>87,00</v>
      </c>
      <c r="W498" s="42" t="str">
        <f t="shared" si="23"/>
        <v>11.547</v>
      </c>
      <c r="X498" s="106" t="s">
        <v>2863</v>
      </c>
    </row>
    <row r="499" spans="1:24" ht="14.4" x14ac:dyDescent="0.55000000000000004">
      <c r="A499" s="73">
        <v>73161</v>
      </c>
      <c r="B499" s="28" t="s">
        <v>2645</v>
      </c>
      <c r="C499" s="33">
        <v>21.94</v>
      </c>
      <c r="D499" s="33">
        <v>2912</v>
      </c>
      <c r="E499"/>
      <c r="U499" s="27">
        <f t="shared" si="24"/>
        <v>73161</v>
      </c>
      <c r="V499" s="42" t="str">
        <f t="shared" si="25"/>
        <v>21,94</v>
      </c>
      <c r="W499" s="42" t="str">
        <f t="shared" si="23"/>
        <v>2.912</v>
      </c>
      <c r="X499" s="106" t="s">
        <v>2863</v>
      </c>
    </row>
    <row r="500" spans="1:24" ht="14.4" x14ac:dyDescent="0.55000000000000004">
      <c r="A500" s="73">
        <v>73162</v>
      </c>
      <c r="B500" s="28" t="s">
        <v>2646</v>
      </c>
      <c r="C500" s="33">
        <v>29.96</v>
      </c>
      <c r="D500" s="33">
        <v>3976</v>
      </c>
      <c r="E500"/>
      <c r="U500" s="27">
        <f t="shared" si="24"/>
        <v>73162</v>
      </c>
      <c r="V500" s="42" t="str">
        <f t="shared" si="25"/>
        <v>29,96</v>
      </c>
      <c r="W500" s="42" t="str">
        <f t="shared" si="23"/>
        <v>3.976</v>
      </c>
      <c r="X500" s="106" t="s">
        <v>2863</v>
      </c>
    </row>
    <row r="501" spans="1:24" ht="14.4" x14ac:dyDescent="0.55000000000000004">
      <c r="A501" s="73">
        <v>73163</v>
      </c>
      <c r="B501" s="28" t="s">
        <v>2647</v>
      </c>
      <c r="C501" s="33">
        <v>44.2</v>
      </c>
      <c r="D501" s="33">
        <v>5867</v>
      </c>
      <c r="E501"/>
      <c r="U501" s="27">
        <f t="shared" si="24"/>
        <v>73163</v>
      </c>
      <c r="V501" s="42" t="str">
        <f t="shared" si="25"/>
        <v>44,20</v>
      </c>
      <c r="W501" s="42" t="str">
        <f t="shared" si="23"/>
        <v>5.867</v>
      </c>
      <c r="X501" s="106" t="s">
        <v>2863</v>
      </c>
    </row>
    <row r="502" spans="1:24" ht="14.4" x14ac:dyDescent="0.55000000000000004">
      <c r="A502" s="73">
        <v>73164</v>
      </c>
      <c r="B502" s="28" t="s">
        <v>2648</v>
      </c>
      <c r="C502" s="33">
        <v>73.42</v>
      </c>
      <c r="D502" s="33">
        <v>9745</v>
      </c>
      <c r="E502"/>
      <c r="U502" s="27">
        <f t="shared" si="24"/>
        <v>73164</v>
      </c>
      <c r="V502" s="42" t="str">
        <f t="shared" si="25"/>
        <v>73,42</v>
      </c>
      <c r="W502" s="42" t="str">
        <f t="shared" si="23"/>
        <v>9.745</v>
      </c>
      <c r="X502" s="106" t="s">
        <v>2863</v>
      </c>
    </row>
    <row r="503" spans="1:24" ht="14.4" x14ac:dyDescent="0.55000000000000004">
      <c r="A503" s="73">
        <v>73165</v>
      </c>
      <c r="B503" s="28" t="s">
        <v>2649</v>
      </c>
      <c r="C503" s="33">
        <v>119.95</v>
      </c>
      <c r="D503" s="33">
        <v>15920</v>
      </c>
      <c r="E503"/>
      <c r="U503" s="27">
        <f t="shared" si="24"/>
        <v>73165</v>
      </c>
      <c r="V503" s="42" t="str">
        <f t="shared" si="25"/>
        <v>119,95</v>
      </c>
      <c r="W503" s="42" t="str">
        <f t="shared" si="23"/>
        <v>15.920</v>
      </c>
      <c r="X503" s="106" t="s">
        <v>2863</v>
      </c>
    </row>
    <row r="504" spans="1:24" ht="14.4" x14ac:dyDescent="0.55000000000000004">
      <c r="A504" s="73">
        <v>73166</v>
      </c>
      <c r="B504" s="28" t="s">
        <v>2650</v>
      </c>
      <c r="C504" s="33">
        <v>38.44</v>
      </c>
      <c r="D504" s="33">
        <v>5102</v>
      </c>
      <c r="E504"/>
      <c r="U504" s="27">
        <f t="shared" si="24"/>
        <v>73166</v>
      </c>
      <c r="V504" s="42" t="str">
        <f t="shared" si="25"/>
        <v>38,44</v>
      </c>
      <c r="W504" s="42" t="str">
        <f t="shared" si="23"/>
        <v>5.102</v>
      </c>
      <c r="X504" s="106" t="s">
        <v>2863</v>
      </c>
    </row>
    <row r="505" spans="1:24" ht="14.4" x14ac:dyDescent="0.55000000000000004">
      <c r="A505" s="73">
        <v>73167</v>
      </c>
      <c r="B505" s="28" t="s">
        <v>2651</v>
      </c>
      <c r="C505" s="33">
        <v>57.5</v>
      </c>
      <c r="D505" s="33">
        <v>7631</v>
      </c>
      <c r="E505"/>
      <c r="U505" s="27">
        <f t="shared" si="24"/>
        <v>73167</v>
      </c>
      <c r="V505" s="42" t="str">
        <f t="shared" si="25"/>
        <v>57,50</v>
      </c>
      <c r="W505" s="42" t="str">
        <f t="shared" si="23"/>
        <v>7.631</v>
      </c>
      <c r="X505" s="106" t="s">
        <v>2863</v>
      </c>
    </row>
    <row r="506" spans="1:24" ht="14.4" x14ac:dyDescent="0.55000000000000004">
      <c r="A506" s="73">
        <v>73168</v>
      </c>
      <c r="B506" s="28" t="s">
        <v>2652</v>
      </c>
      <c r="C506" s="33">
        <v>98.39</v>
      </c>
      <c r="D506" s="33">
        <v>13059</v>
      </c>
      <c r="E506"/>
      <c r="U506" s="27">
        <f t="shared" si="24"/>
        <v>73168</v>
      </c>
      <c r="V506" s="42" t="str">
        <f t="shared" si="25"/>
        <v>98,39</v>
      </c>
      <c r="W506" s="42" t="str">
        <f t="shared" si="23"/>
        <v>13.059</v>
      </c>
      <c r="X506" s="106" t="s">
        <v>2863</v>
      </c>
    </row>
    <row r="507" spans="1:24" ht="14.4" x14ac:dyDescent="0.55000000000000004">
      <c r="A507" s="73">
        <v>73169</v>
      </c>
      <c r="B507" s="28" t="s">
        <v>2653</v>
      </c>
      <c r="C507" s="33">
        <v>150.46</v>
      </c>
      <c r="D507" s="33">
        <v>19970</v>
      </c>
      <c r="E507"/>
      <c r="U507" s="27">
        <f t="shared" si="24"/>
        <v>73169</v>
      </c>
      <c r="V507" s="42" t="str">
        <f t="shared" si="25"/>
        <v>150,46</v>
      </c>
      <c r="W507" s="42" t="str">
        <f t="shared" si="23"/>
        <v>19.970</v>
      </c>
      <c r="X507" s="106" t="s">
        <v>2863</v>
      </c>
    </row>
    <row r="508" spans="1:24" ht="14.4" x14ac:dyDescent="0.55000000000000004">
      <c r="A508" s="73">
        <v>73170</v>
      </c>
      <c r="B508" s="28" t="s">
        <v>2654</v>
      </c>
      <c r="C508" s="33">
        <v>38.700000000000003</v>
      </c>
      <c r="D508" s="33">
        <v>5136</v>
      </c>
      <c r="E508"/>
      <c r="U508" s="27">
        <f t="shared" si="24"/>
        <v>73170</v>
      </c>
      <c r="V508" s="42" t="str">
        <f t="shared" si="25"/>
        <v>38,70</v>
      </c>
      <c r="W508" s="42" t="str">
        <f t="shared" si="23"/>
        <v>5.136</v>
      </c>
      <c r="X508" s="106" t="s">
        <v>2863</v>
      </c>
    </row>
    <row r="509" spans="1:24" ht="14.4" x14ac:dyDescent="0.55000000000000004">
      <c r="A509" s="73">
        <v>73171</v>
      </c>
      <c r="B509" s="28" t="s">
        <v>2655</v>
      </c>
      <c r="C509" s="33">
        <v>78.48</v>
      </c>
      <c r="D509" s="33">
        <v>10416</v>
      </c>
      <c r="E509"/>
      <c r="U509" s="27">
        <f t="shared" si="24"/>
        <v>73171</v>
      </c>
      <c r="V509" s="42" t="str">
        <f t="shared" si="25"/>
        <v>78,48</v>
      </c>
      <c r="W509" s="42" t="str">
        <f t="shared" si="23"/>
        <v>10.416</v>
      </c>
      <c r="X509" s="106" t="s">
        <v>2863</v>
      </c>
    </row>
    <row r="510" spans="1:24" ht="14.4" x14ac:dyDescent="0.55000000000000004">
      <c r="A510" s="73">
        <v>73201</v>
      </c>
      <c r="B510" s="28" t="s">
        <v>2656</v>
      </c>
      <c r="C510" s="33">
        <v>7.84</v>
      </c>
      <c r="D510" s="33">
        <v>1040</v>
      </c>
      <c r="E510"/>
      <c r="U510" s="27">
        <f t="shared" si="24"/>
        <v>73201</v>
      </c>
      <c r="V510" s="42" t="str">
        <f t="shared" si="25"/>
        <v>7,84</v>
      </c>
      <c r="W510" s="42" t="str">
        <f t="shared" si="23"/>
        <v>1.040</v>
      </c>
      <c r="X510" s="106" t="s">
        <v>2863</v>
      </c>
    </row>
    <row r="511" spans="1:24" ht="14.4" x14ac:dyDescent="0.55000000000000004">
      <c r="A511" s="73">
        <v>73202</v>
      </c>
      <c r="B511" s="28" t="s">
        <v>2657</v>
      </c>
      <c r="C511" s="33">
        <v>9.35</v>
      </c>
      <c r="D511" s="33">
        <v>1241</v>
      </c>
      <c r="E511"/>
      <c r="U511" s="27">
        <f t="shared" si="24"/>
        <v>73202</v>
      </c>
      <c r="V511" s="42" t="str">
        <f t="shared" si="25"/>
        <v>9,35</v>
      </c>
      <c r="W511" s="42" t="str">
        <f t="shared" si="23"/>
        <v>1.241</v>
      </c>
      <c r="X511" s="106" t="s">
        <v>2863</v>
      </c>
    </row>
    <row r="512" spans="1:24" ht="14.4" x14ac:dyDescent="0.55000000000000004">
      <c r="A512" s="73">
        <v>73203</v>
      </c>
      <c r="B512" s="28" t="s">
        <v>2658</v>
      </c>
      <c r="C512" s="33">
        <v>11.15</v>
      </c>
      <c r="D512" s="33">
        <v>1480</v>
      </c>
      <c r="E512"/>
      <c r="U512" s="27">
        <f t="shared" si="24"/>
        <v>73203</v>
      </c>
      <c r="V512" s="42" t="str">
        <f t="shared" si="25"/>
        <v>11,15</v>
      </c>
      <c r="W512" s="42" t="str">
        <f t="shared" si="23"/>
        <v>1.480</v>
      </c>
      <c r="X512" s="106" t="s">
        <v>2863</v>
      </c>
    </row>
    <row r="513" spans="1:24" ht="14.4" x14ac:dyDescent="0.55000000000000004">
      <c r="A513" s="73">
        <v>73204</v>
      </c>
      <c r="B513" s="28" t="s">
        <v>2659</v>
      </c>
      <c r="C513" s="33">
        <v>14.9</v>
      </c>
      <c r="D513" s="33">
        <v>1977</v>
      </c>
      <c r="E513"/>
      <c r="U513" s="27">
        <f t="shared" si="24"/>
        <v>73204</v>
      </c>
      <c r="V513" s="42" t="str">
        <f t="shared" si="25"/>
        <v>14,90</v>
      </c>
      <c r="W513" s="42" t="str">
        <f t="shared" si="23"/>
        <v>1.977</v>
      </c>
      <c r="X513" s="106" t="s">
        <v>2863</v>
      </c>
    </row>
    <row r="514" spans="1:24" ht="14.4" x14ac:dyDescent="0.55000000000000004">
      <c r="A514" s="73">
        <v>73205</v>
      </c>
      <c r="B514" s="28" t="s">
        <v>2660</v>
      </c>
      <c r="C514" s="33">
        <v>18.72</v>
      </c>
      <c r="D514" s="33">
        <v>2484</v>
      </c>
      <c r="E514"/>
      <c r="U514" s="27">
        <f t="shared" si="24"/>
        <v>73205</v>
      </c>
      <c r="V514" s="42" t="str">
        <f t="shared" si="25"/>
        <v>18,72</v>
      </c>
      <c r="W514" s="42" t="str">
        <f t="shared" si="23"/>
        <v>2.484</v>
      </c>
      <c r="X514" s="106" t="s">
        <v>2863</v>
      </c>
    </row>
    <row r="515" spans="1:24" ht="14.4" x14ac:dyDescent="0.55000000000000004">
      <c r="A515" s="73">
        <v>73206</v>
      </c>
      <c r="B515" s="28" t="s">
        <v>2661</v>
      </c>
      <c r="C515" s="33">
        <v>28.28</v>
      </c>
      <c r="D515" s="33">
        <v>3754</v>
      </c>
      <c r="E515"/>
      <c r="U515" s="27">
        <f t="shared" si="24"/>
        <v>73206</v>
      </c>
      <c r="V515" s="42" t="str">
        <f t="shared" si="25"/>
        <v>28,28</v>
      </c>
      <c r="W515" s="42" t="str">
        <f t="shared" ref="W515:W578" si="26">TEXT(D515,"0.00")</f>
        <v>3.754</v>
      </c>
      <c r="X515" s="106" t="s">
        <v>2863</v>
      </c>
    </row>
    <row r="516" spans="1:24" ht="14.4" x14ac:dyDescent="0.55000000000000004">
      <c r="A516" s="73">
        <v>73207</v>
      </c>
      <c r="B516" s="28" t="s">
        <v>2662</v>
      </c>
      <c r="C516" s="33">
        <v>38.06</v>
      </c>
      <c r="D516" s="33">
        <v>5052</v>
      </c>
      <c r="E516"/>
      <c r="U516" s="27">
        <f t="shared" si="24"/>
        <v>73207</v>
      </c>
      <c r="V516" s="42" t="str">
        <f t="shared" si="25"/>
        <v>38,06</v>
      </c>
      <c r="W516" s="42" t="str">
        <f t="shared" si="26"/>
        <v>5.052</v>
      </c>
      <c r="X516" s="106" t="s">
        <v>2863</v>
      </c>
    </row>
    <row r="517" spans="1:24" ht="14.4" x14ac:dyDescent="0.55000000000000004">
      <c r="A517" s="73">
        <v>73208</v>
      </c>
      <c r="B517" s="28" t="s">
        <v>2663</v>
      </c>
      <c r="C517" s="33">
        <v>58.65</v>
      </c>
      <c r="D517" s="33">
        <v>7784</v>
      </c>
      <c r="E517"/>
      <c r="U517" s="27">
        <f t="shared" si="24"/>
        <v>73208</v>
      </c>
      <c r="V517" s="42" t="str">
        <f t="shared" si="25"/>
        <v>58,65</v>
      </c>
      <c r="W517" s="42" t="str">
        <f t="shared" si="26"/>
        <v>7.784</v>
      </c>
      <c r="X517" s="106" t="s">
        <v>2863</v>
      </c>
    </row>
    <row r="518" spans="1:24" ht="14.4" x14ac:dyDescent="0.55000000000000004">
      <c r="A518" s="73">
        <v>73209</v>
      </c>
      <c r="B518" s="28" t="s">
        <v>2664</v>
      </c>
      <c r="C518" s="33">
        <v>81.23</v>
      </c>
      <c r="D518" s="33">
        <v>10781</v>
      </c>
      <c r="E518"/>
      <c r="U518" s="27">
        <f t="shared" si="24"/>
        <v>73209</v>
      </c>
      <c r="V518" s="42" t="str">
        <f t="shared" si="25"/>
        <v>81,23</v>
      </c>
      <c r="W518" s="42" t="str">
        <f t="shared" si="26"/>
        <v>10.781</v>
      </c>
      <c r="X518" s="106" t="s">
        <v>2863</v>
      </c>
    </row>
    <row r="519" spans="1:24" ht="14.4" x14ac:dyDescent="0.55000000000000004">
      <c r="A519" s="73">
        <v>73210</v>
      </c>
      <c r="B519" s="28" t="s">
        <v>2665</v>
      </c>
      <c r="C519" s="33">
        <v>8.82</v>
      </c>
      <c r="D519" s="33">
        <v>1170</v>
      </c>
      <c r="E519"/>
      <c r="U519" s="27">
        <f t="shared" si="24"/>
        <v>73210</v>
      </c>
      <c r="V519" s="42" t="str">
        <f t="shared" si="25"/>
        <v>8,82</v>
      </c>
      <c r="W519" s="42" t="str">
        <f t="shared" si="26"/>
        <v>1.170</v>
      </c>
      <c r="X519" s="106" t="s">
        <v>2863</v>
      </c>
    </row>
    <row r="520" spans="1:24" ht="14.4" x14ac:dyDescent="0.55000000000000004">
      <c r="A520" s="73">
        <v>73211</v>
      </c>
      <c r="B520" s="28" t="s">
        <v>2666</v>
      </c>
      <c r="C520" s="33">
        <v>11.22</v>
      </c>
      <c r="D520" s="33">
        <v>1489</v>
      </c>
      <c r="E520"/>
      <c r="U520" s="27">
        <f t="shared" si="24"/>
        <v>73211</v>
      </c>
      <c r="V520" s="42" t="str">
        <f t="shared" si="25"/>
        <v>11,22</v>
      </c>
      <c r="W520" s="42" t="str">
        <f t="shared" si="26"/>
        <v>1.489</v>
      </c>
      <c r="X520" s="106" t="s">
        <v>2863</v>
      </c>
    </row>
    <row r="521" spans="1:24" ht="14.4" x14ac:dyDescent="0.55000000000000004">
      <c r="A521" s="73">
        <v>73212</v>
      </c>
      <c r="B521" s="28" t="s">
        <v>2667</v>
      </c>
      <c r="C521" s="33">
        <v>14.24</v>
      </c>
      <c r="D521" s="33">
        <v>1890</v>
      </c>
      <c r="E521"/>
      <c r="U521" s="27">
        <f t="shared" si="24"/>
        <v>73212</v>
      </c>
      <c r="V521" s="42" t="str">
        <f t="shared" si="25"/>
        <v>14,24</v>
      </c>
      <c r="W521" s="42" t="str">
        <f t="shared" si="26"/>
        <v>1.890</v>
      </c>
      <c r="X521" s="106" t="s">
        <v>2863</v>
      </c>
    </row>
    <row r="522" spans="1:24" ht="14.4" x14ac:dyDescent="0.55000000000000004">
      <c r="A522" s="73">
        <v>73213</v>
      </c>
      <c r="B522" s="28" t="s">
        <v>2668</v>
      </c>
      <c r="C522" s="33">
        <v>17.190000000000001</v>
      </c>
      <c r="D522" s="33">
        <v>2282</v>
      </c>
      <c r="E522"/>
      <c r="U522" s="27">
        <f t="shared" si="24"/>
        <v>73213</v>
      </c>
      <c r="V522" s="42" t="str">
        <f t="shared" si="25"/>
        <v>17,19</v>
      </c>
      <c r="W522" s="42" t="str">
        <f t="shared" si="26"/>
        <v>2.282</v>
      </c>
      <c r="X522" s="106" t="s">
        <v>2863</v>
      </c>
    </row>
    <row r="523" spans="1:24" ht="14.4" x14ac:dyDescent="0.55000000000000004">
      <c r="A523" s="73">
        <v>73214</v>
      </c>
      <c r="B523" s="28" t="s">
        <v>2669</v>
      </c>
      <c r="C523" s="33">
        <v>23.27</v>
      </c>
      <c r="D523" s="33">
        <v>3088</v>
      </c>
      <c r="E523"/>
      <c r="U523" s="27">
        <f t="shared" ref="U523:U586" si="27">A523</f>
        <v>73214</v>
      </c>
      <c r="V523" s="42" t="str">
        <f t="shared" ref="V523:V586" si="28">TEXT(C523,"0,00")</f>
        <v>23,27</v>
      </c>
      <c r="W523" s="42" t="str">
        <f t="shared" si="26"/>
        <v>3.088</v>
      </c>
      <c r="X523" s="106" t="s">
        <v>2863</v>
      </c>
    </row>
    <row r="524" spans="1:24" ht="14.4" x14ac:dyDescent="0.55000000000000004">
      <c r="A524" s="73">
        <v>73215</v>
      </c>
      <c r="B524" s="28" t="s">
        <v>2670</v>
      </c>
      <c r="C524" s="33">
        <v>29.99</v>
      </c>
      <c r="D524" s="33">
        <v>3980</v>
      </c>
      <c r="E524"/>
      <c r="U524" s="27">
        <f t="shared" si="27"/>
        <v>73215</v>
      </c>
      <c r="V524" s="42" t="str">
        <f t="shared" si="28"/>
        <v>29,99</v>
      </c>
      <c r="W524" s="42" t="str">
        <f t="shared" si="26"/>
        <v>3.980</v>
      </c>
      <c r="X524" s="106" t="s">
        <v>2863</v>
      </c>
    </row>
    <row r="525" spans="1:24" ht="14.4" x14ac:dyDescent="0.55000000000000004">
      <c r="A525" s="73">
        <v>73216</v>
      </c>
      <c r="B525" s="28" t="s">
        <v>2671</v>
      </c>
      <c r="C525" s="33">
        <v>35.479999999999997</v>
      </c>
      <c r="D525" s="33">
        <v>4709</v>
      </c>
      <c r="E525"/>
      <c r="U525" s="27">
        <f t="shared" si="27"/>
        <v>73216</v>
      </c>
      <c r="V525" s="42" t="str">
        <f t="shared" si="28"/>
        <v>35,48</v>
      </c>
      <c r="W525" s="42" t="str">
        <f t="shared" si="26"/>
        <v>4.709</v>
      </c>
      <c r="X525" s="106" t="s">
        <v>2863</v>
      </c>
    </row>
    <row r="526" spans="1:24" ht="14.4" x14ac:dyDescent="0.55000000000000004">
      <c r="A526" s="73">
        <v>73217</v>
      </c>
      <c r="B526" s="28" t="s">
        <v>2672</v>
      </c>
      <c r="C526" s="33">
        <v>44.49</v>
      </c>
      <c r="D526" s="33">
        <v>5905</v>
      </c>
      <c r="E526"/>
      <c r="U526" s="27">
        <f t="shared" si="27"/>
        <v>73217</v>
      </c>
      <c r="V526" s="42" t="str">
        <f t="shared" si="28"/>
        <v>44,49</v>
      </c>
      <c r="W526" s="42" t="str">
        <f t="shared" si="26"/>
        <v>5.905</v>
      </c>
      <c r="X526" s="106" t="s">
        <v>2863</v>
      </c>
    </row>
    <row r="527" spans="1:24" ht="14.4" x14ac:dyDescent="0.55000000000000004">
      <c r="A527" s="73">
        <v>73218</v>
      </c>
      <c r="B527" s="28" t="s">
        <v>2673</v>
      </c>
      <c r="C527" s="33">
        <v>49.12</v>
      </c>
      <c r="D527" s="33">
        <v>6519</v>
      </c>
      <c r="E527"/>
      <c r="U527" s="27">
        <f t="shared" si="27"/>
        <v>73218</v>
      </c>
      <c r="V527" s="42" t="str">
        <f t="shared" si="28"/>
        <v>49,12</v>
      </c>
      <c r="W527" s="42" t="str">
        <f t="shared" si="26"/>
        <v>6.519</v>
      </c>
      <c r="X527" s="106" t="s">
        <v>2863</v>
      </c>
    </row>
    <row r="528" spans="1:24" ht="14.4" x14ac:dyDescent="0.55000000000000004">
      <c r="A528" s="73">
        <v>73219</v>
      </c>
      <c r="B528" s="28" t="s">
        <v>2674</v>
      </c>
      <c r="C528" s="33">
        <v>64.52</v>
      </c>
      <c r="D528" s="33">
        <v>8563</v>
      </c>
      <c r="E528"/>
      <c r="U528" s="27">
        <f t="shared" si="27"/>
        <v>73219</v>
      </c>
      <c r="V528" s="42" t="str">
        <f t="shared" si="28"/>
        <v>64,52</v>
      </c>
      <c r="W528" s="42" t="str">
        <f t="shared" si="26"/>
        <v>8.563</v>
      </c>
      <c r="X528" s="106" t="s">
        <v>2863</v>
      </c>
    </row>
    <row r="529" spans="1:24" ht="14.4" x14ac:dyDescent="0.55000000000000004">
      <c r="A529" s="73">
        <v>73220</v>
      </c>
      <c r="B529" s="28" t="s">
        <v>2675</v>
      </c>
      <c r="C529" s="33">
        <v>99.71</v>
      </c>
      <c r="D529" s="33">
        <v>13234</v>
      </c>
      <c r="E529"/>
      <c r="U529" s="27">
        <f t="shared" si="27"/>
        <v>73220</v>
      </c>
      <c r="V529" s="42" t="str">
        <f t="shared" si="28"/>
        <v>99,71</v>
      </c>
      <c r="W529" s="42" t="str">
        <f t="shared" si="26"/>
        <v>13.234</v>
      </c>
      <c r="X529" s="106" t="s">
        <v>2863</v>
      </c>
    </row>
    <row r="530" spans="1:24" ht="14.4" x14ac:dyDescent="0.55000000000000004">
      <c r="A530" s="73">
        <v>73221</v>
      </c>
      <c r="B530" s="28" t="s">
        <v>2676</v>
      </c>
      <c r="C530" s="33">
        <v>10.53</v>
      </c>
      <c r="D530" s="33">
        <v>1397</v>
      </c>
      <c r="E530"/>
      <c r="U530" s="27">
        <f t="shared" si="27"/>
        <v>73221</v>
      </c>
      <c r="V530" s="42" t="str">
        <f t="shared" si="28"/>
        <v>10,53</v>
      </c>
      <c r="W530" s="42" t="str">
        <f t="shared" si="26"/>
        <v>1.397</v>
      </c>
      <c r="X530" s="106" t="s">
        <v>2863</v>
      </c>
    </row>
    <row r="531" spans="1:24" ht="14.4" x14ac:dyDescent="0.55000000000000004">
      <c r="A531" s="73">
        <v>73222</v>
      </c>
      <c r="B531" s="28" t="s">
        <v>2677</v>
      </c>
      <c r="C531" s="33">
        <v>14.81</v>
      </c>
      <c r="D531" s="33">
        <v>1966</v>
      </c>
      <c r="E531"/>
      <c r="U531" s="27">
        <f t="shared" si="27"/>
        <v>73222</v>
      </c>
      <c r="V531" s="42" t="str">
        <f t="shared" si="28"/>
        <v>14,81</v>
      </c>
      <c r="W531" s="42" t="str">
        <f t="shared" si="26"/>
        <v>1.966</v>
      </c>
      <c r="X531" s="106" t="s">
        <v>2863</v>
      </c>
    </row>
    <row r="532" spans="1:24" ht="14.4" x14ac:dyDescent="0.55000000000000004">
      <c r="A532" s="73">
        <v>73223</v>
      </c>
      <c r="B532" s="28" t="s">
        <v>2678</v>
      </c>
      <c r="C532" s="33">
        <v>17.940000000000001</v>
      </c>
      <c r="D532" s="33">
        <v>2381</v>
      </c>
      <c r="E532"/>
      <c r="U532" s="27">
        <f t="shared" si="27"/>
        <v>73223</v>
      </c>
      <c r="V532" s="42" t="str">
        <f t="shared" si="28"/>
        <v>17,94</v>
      </c>
      <c r="W532" s="42" t="str">
        <f t="shared" si="26"/>
        <v>2.381</v>
      </c>
      <c r="X532" s="106" t="s">
        <v>2863</v>
      </c>
    </row>
    <row r="533" spans="1:24" ht="14.4" x14ac:dyDescent="0.55000000000000004">
      <c r="A533" s="73">
        <v>73224</v>
      </c>
      <c r="B533" s="28" t="s">
        <v>2679</v>
      </c>
      <c r="C533" s="33">
        <v>23.5</v>
      </c>
      <c r="D533" s="33">
        <v>3119</v>
      </c>
      <c r="E533"/>
      <c r="U533" s="27">
        <f t="shared" si="27"/>
        <v>73224</v>
      </c>
      <c r="V533" s="42" t="str">
        <f t="shared" si="28"/>
        <v>23,50</v>
      </c>
      <c r="W533" s="42" t="str">
        <f t="shared" si="26"/>
        <v>3.119</v>
      </c>
      <c r="X533" s="106" t="s">
        <v>2863</v>
      </c>
    </row>
    <row r="534" spans="1:24" ht="14.4" x14ac:dyDescent="0.55000000000000004">
      <c r="A534" s="73">
        <v>73225</v>
      </c>
      <c r="B534" s="28" t="s">
        <v>2680</v>
      </c>
      <c r="C534" s="33">
        <v>30.68</v>
      </c>
      <c r="D534" s="33">
        <v>4072</v>
      </c>
      <c r="E534"/>
      <c r="U534" s="27">
        <f t="shared" si="27"/>
        <v>73225</v>
      </c>
      <c r="V534" s="42" t="str">
        <f t="shared" si="28"/>
        <v>30,68</v>
      </c>
      <c r="W534" s="42" t="str">
        <f t="shared" si="26"/>
        <v>4.072</v>
      </c>
      <c r="X534" s="106" t="s">
        <v>2863</v>
      </c>
    </row>
    <row r="535" spans="1:24" ht="14.4" x14ac:dyDescent="0.55000000000000004">
      <c r="A535" s="73">
        <v>73226</v>
      </c>
      <c r="B535" s="28" t="s">
        <v>2681</v>
      </c>
      <c r="C535" s="33">
        <v>49.93</v>
      </c>
      <c r="D535" s="33">
        <v>6627</v>
      </c>
      <c r="E535"/>
      <c r="U535" s="27">
        <f t="shared" si="27"/>
        <v>73226</v>
      </c>
      <c r="V535" s="42" t="str">
        <f t="shared" si="28"/>
        <v>49,93</v>
      </c>
      <c r="W535" s="42" t="str">
        <f t="shared" si="26"/>
        <v>6.627</v>
      </c>
      <c r="X535" s="106" t="s">
        <v>2863</v>
      </c>
    </row>
    <row r="536" spans="1:24" ht="14.4" x14ac:dyDescent="0.55000000000000004">
      <c r="A536" s="73">
        <v>73227</v>
      </c>
      <c r="B536" s="28" t="s">
        <v>2682</v>
      </c>
      <c r="C536" s="33">
        <v>69.72</v>
      </c>
      <c r="D536" s="33">
        <v>9253</v>
      </c>
      <c r="E536"/>
      <c r="U536" s="27">
        <f t="shared" si="27"/>
        <v>73227</v>
      </c>
      <c r="V536" s="42" t="str">
        <f t="shared" si="28"/>
        <v>69,72</v>
      </c>
      <c r="W536" s="42" t="str">
        <f t="shared" si="26"/>
        <v>9.253</v>
      </c>
      <c r="X536" s="106" t="s">
        <v>2863</v>
      </c>
    </row>
    <row r="537" spans="1:24" ht="14.4" x14ac:dyDescent="0.55000000000000004">
      <c r="A537" s="73">
        <v>73228</v>
      </c>
      <c r="B537" s="28" t="s">
        <v>2683</v>
      </c>
      <c r="C537" s="33">
        <v>107.55</v>
      </c>
      <c r="D537" s="33">
        <v>14274</v>
      </c>
      <c r="E537"/>
      <c r="U537" s="27">
        <f t="shared" si="27"/>
        <v>73228</v>
      </c>
      <c r="V537" s="42" t="str">
        <f t="shared" si="28"/>
        <v>107,55</v>
      </c>
      <c r="W537" s="42" t="str">
        <f t="shared" si="26"/>
        <v>14.274</v>
      </c>
      <c r="X537" s="106" t="s">
        <v>2863</v>
      </c>
    </row>
    <row r="538" spans="1:24" ht="14.4" x14ac:dyDescent="0.55000000000000004">
      <c r="A538" s="73">
        <v>73229</v>
      </c>
      <c r="B538" s="28" t="s">
        <v>2684</v>
      </c>
      <c r="C538" s="33">
        <v>138.66</v>
      </c>
      <c r="D538" s="33">
        <v>18403</v>
      </c>
      <c r="E538"/>
      <c r="U538" s="27">
        <f t="shared" si="27"/>
        <v>73229</v>
      </c>
      <c r="V538" s="42" t="str">
        <f t="shared" si="28"/>
        <v>138,66</v>
      </c>
      <c r="W538" s="42" t="str">
        <f t="shared" si="26"/>
        <v>18.403</v>
      </c>
      <c r="X538" s="106" t="s">
        <v>2863</v>
      </c>
    </row>
    <row r="539" spans="1:24" ht="14.4" x14ac:dyDescent="0.55000000000000004">
      <c r="A539" s="73">
        <v>73230</v>
      </c>
      <c r="B539" s="28" t="s">
        <v>2685</v>
      </c>
      <c r="C539" s="33">
        <v>14.91</v>
      </c>
      <c r="D539" s="33">
        <v>1979</v>
      </c>
      <c r="E539"/>
      <c r="U539" s="27">
        <f t="shared" si="27"/>
        <v>73230</v>
      </c>
      <c r="V539" s="42" t="str">
        <f t="shared" si="28"/>
        <v>14,91</v>
      </c>
      <c r="W539" s="42" t="str">
        <f t="shared" si="26"/>
        <v>1.979</v>
      </c>
      <c r="X539" s="106" t="s">
        <v>2863</v>
      </c>
    </row>
    <row r="540" spans="1:24" ht="14.4" x14ac:dyDescent="0.55000000000000004">
      <c r="A540" s="73">
        <v>73231</v>
      </c>
      <c r="B540" s="28" t="s">
        <v>2686</v>
      </c>
      <c r="C540" s="33">
        <v>24.04</v>
      </c>
      <c r="D540" s="33">
        <v>3190</v>
      </c>
      <c r="E540"/>
      <c r="U540" s="27">
        <f t="shared" si="27"/>
        <v>73231</v>
      </c>
      <c r="V540" s="42" t="str">
        <f t="shared" si="28"/>
        <v>24,04</v>
      </c>
      <c r="W540" s="42" t="str">
        <f t="shared" si="26"/>
        <v>3.190</v>
      </c>
      <c r="X540" s="106" t="s">
        <v>2863</v>
      </c>
    </row>
    <row r="541" spans="1:24" ht="14.4" x14ac:dyDescent="0.55000000000000004">
      <c r="A541" s="73">
        <v>73232</v>
      </c>
      <c r="B541" s="28" t="s">
        <v>2687</v>
      </c>
      <c r="C541" s="33">
        <v>27.04</v>
      </c>
      <c r="D541" s="33">
        <v>3589</v>
      </c>
      <c r="E541"/>
      <c r="U541" s="27">
        <f t="shared" si="27"/>
        <v>73232</v>
      </c>
      <c r="V541" s="42" t="str">
        <f t="shared" si="28"/>
        <v>27,04</v>
      </c>
      <c r="W541" s="42" t="str">
        <f t="shared" si="26"/>
        <v>3.589</v>
      </c>
      <c r="X541" s="106" t="s">
        <v>2863</v>
      </c>
    </row>
    <row r="542" spans="1:24" ht="14.4" x14ac:dyDescent="0.55000000000000004">
      <c r="A542" s="73">
        <v>73233</v>
      </c>
      <c r="B542" s="28" t="s">
        <v>2688</v>
      </c>
      <c r="C542" s="33">
        <v>36.229999999999997</v>
      </c>
      <c r="D542" s="33">
        <v>4809</v>
      </c>
      <c r="E542"/>
      <c r="U542" s="27">
        <f t="shared" si="27"/>
        <v>73233</v>
      </c>
      <c r="V542" s="42" t="str">
        <f t="shared" si="28"/>
        <v>36,23</v>
      </c>
      <c r="W542" s="42" t="str">
        <f t="shared" si="26"/>
        <v>4.809</v>
      </c>
      <c r="X542" s="106" t="s">
        <v>2863</v>
      </c>
    </row>
    <row r="543" spans="1:24" ht="14.4" x14ac:dyDescent="0.55000000000000004">
      <c r="A543" s="73">
        <v>73234</v>
      </c>
      <c r="B543" s="28" t="s">
        <v>2689</v>
      </c>
      <c r="C543" s="33">
        <v>42.94</v>
      </c>
      <c r="D543" s="33">
        <v>5699</v>
      </c>
      <c r="E543"/>
      <c r="U543" s="27">
        <f t="shared" si="27"/>
        <v>73234</v>
      </c>
      <c r="V543" s="42" t="str">
        <f t="shared" si="28"/>
        <v>42,94</v>
      </c>
      <c r="W543" s="42" t="str">
        <f t="shared" si="26"/>
        <v>5.699</v>
      </c>
      <c r="X543" s="106" t="s">
        <v>2863</v>
      </c>
    </row>
    <row r="544" spans="1:24" ht="14.4" x14ac:dyDescent="0.55000000000000004">
      <c r="A544" s="73">
        <v>73235</v>
      </c>
      <c r="B544" s="28" t="s">
        <v>2690</v>
      </c>
      <c r="C544" s="33">
        <v>74.48</v>
      </c>
      <c r="D544" s="33">
        <v>9885</v>
      </c>
      <c r="E544"/>
      <c r="U544" s="27">
        <f t="shared" si="27"/>
        <v>73235</v>
      </c>
      <c r="V544" s="42" t="str">
        <f t="shared" si="28"/>
        <v>74,48</v>
      </c>
      <c r="W544" s="42" t="str">
        <f t="shared" si="26"/>
        <v>9.885</v>
      </c>
      <c r="X544" s="106" t="s">
        <v>2863</v>
      </c>
    </row>
    <row r="545" spans="1:24" ht="14.4" x14ac:dyDescent="0.55000000000000004">
      <c r="A545" s="73">
        <v>73236</v>
      </c>
      <c r="B545" s="28" t="s">
        <v>2691</v>
      </c>
      <c r="C545" s="33">
        <v>43.09</v>
      </c>
      <c r="D545" s="33">
        <v>5719</v>
      </c>
      <c r="E545"/>
      <c r="U545" s="27">
        <f t="shared" si="27"/>
        <v>73236</v>
      </c>
      <c r="V545" s="42" t="str">
        <f t="shared" si="28"/>
        <v>43,09</v>
      </c>
      <c r="W545" s="42" t="str">
        <f t="shared" si="26"/>
        <v>5.719</v>
      </c>
      <c r="X545" s="106" t="s">
        <v>2863</v>
      </c>
    </row>
    <row r="546" spans="1:24" ht="14.4" x14ac:dyDescent="0.55000000000000004">
      <c r="A546" s="73">
        <v>73237</v>
      </c>
      <c r="B546" s="28" t="s">
        <v>2692</v>
      </c>
      <c r="C546" s="33">
        <v>60.6</v>
      </c>
      <c r="D546" s="33">
        <v>8043</v>
      </c>
      <c r="E546"/>
      <c r="U546" s="27">
        <f t="shared" si="27"/>
        <v>73237</v>
      </c>
      <c r="V546" s="42" t="str">
        <f t="shared" si="28"/>
        <v>60,60</v>
      </c>
      <c r="W546" s="42" t="str">
        <f t="shared" si="26"/>
        <v>8.043</v>
      </c>
      <c r="X546" s="106" t="s">
        <v>2863</v>
      </c>
    </row>
    <row r="547" spans="1:24" ht="14.4" x14ac:dyDescent="0.55000000000000004">
      <c r="A547" s="73">
        <v>73238</v>
      </c>
      <c r="B547" s="28" t="s">
        <v>2693</v>
      </c>
      <c r="C547" s="33">
        <v>99.46</v>
      </c>
      <c r="D547" s="33">
        <v>13200</v>
      </c>
      <c r="E547"/>
      <c r="U547" s="27">
        <f t="shared" si="27"/>
        <v>73238</v>
      </c>
      <c r="V547" s="42" t="str">
        <f t="shared" si="28"/>
        <v>99,46</v>
      </c>
      <c r="W547" s="42" t="str">
        <f t="shared" si="26"/>
        <v>13.200</v>
      </c>
      <c r="X547" s="106" t="s">
        <v>2863</v>
      </c>
    </row>
    <row r="548" spans="1:24" ht="14.4" x14ac:dyDescent="0.55000000000000004">
      <c r="A548" s="73">
        <v>73239</v>
      </c>
      <c r="B548" s="28" t="s">
        <v>2694</v>
      </c>
      <c r="C548" s="33">
        <v>154.31</v>
      </c>
      <c r="D548" s="33">
        <v>20480</v>
      </c>
      <c r="E548"/>
      <c r="U548" s="27">
        <f t="shared" si="27"/>
        <v>73239</v>
      </c>
      <c r="V548" s="42" t="str">
        <f t="shared" si="28"/>
        <v>154,31</v>
      </c>
      <c r="W548" s="42" t="str">
        <f t="shared" si="26"/>
        <v>20.480</v>
      </c>
      <c r="X548" s="106" t="s">
        <v>2863</v>
      </c>
    </row>
    <row r="549" spans="1:24" ht="14.4" x14ac:dyDescent="0.55000000000000004">
      <c r="A549" s="73">
        <v>73240</v>
      </c>
      <c r="B549" s="28" t="s">
        <v>2695</v>
      </c>
      <c r="C549" s="33">
        <v>47.29</v>
      </c>
      <c r="D549" s="33">
        <v>6276</v>
      </c>
      <c r="E549"/>
      <c r="U549" s="27">
        <f t="shared" si="27"/>
        <v>73240</v>
      </c>
      <c r="V549" s="42" t="str">
        <f t="shared" si="28"/>
        <v>47,29</v>
      </c>
      <c r="W549" s="42" t="str">
        <f t="shared" si="26"/>
        <v>6.276</v>
      </c>
      <c r="X549" s="106" t="s">
        <v>2863</v>
      </c>
    </row>
    <row r="550" spans="1:24" ht="14.4" x14ac:dyDescent="0.55000000000000004">
      <c r="A550" s="73">
        <v>73241</v>
      </c>
      <c r="B550" s="28" t="s">
        <v>2696</v>
      </c>
      <c r="C550" s="33">
        <v>68.28</v>
      </c>
      <c r="D550" s="33">
        <v>9062</v>
      </c>
      <c r="E550"/>
      <c r="U550" s="27">
        <f t="shared" si="27"/>
        <v>73241</v>
      </c>
      <c r="V550" s="42" t="str">
        <f t="shared" si="28"/>
        <v>68,28</v>
      </c>
      <c r="W550" s="42" t="str">
        <f t="shared" si="26"/>
        <v>9.062</v>
      </c>
      <c r="X550" s="106" t="s">
        <v>2863</v>
      </c>
    </row>
    <row r="551" spans="1:24" ht="14.4" x14ac:dyDescent="0.55000000000000004">
      <c r="A551" s="73">
        <v>73242</v>
      </c>
      <c r="B551" s="28" t="s">
        <v>2697</v>
      </c>
      <c r="C551" s="33">
        <v>119.12</v>
      </c>
      <c r="D551" s="33">
        <v>15810</v>
      </c>
      <c r="E551"/>
      <c r="U551" s="27">
        <f t="shared" si="27"/>
        <v>73242</v>
      </c>
      <c r="V551" s="42" t="str">
        <f t="shared" si="28"/>
        <v>119,12</v>
      </c>
      <c r="W551" s="42" t="str">
        <f t="shared" si="26"/>
        <v>15.810</v>
      </c>
      <c r="X551" s="106" t="s">
        <v>2863</v>
      </c>
    </row>
    <row r="552" spans="1:24" ht="14.4" x14ac:dyDescent="0.55000000000000004">
      <c r="A552" s="73">
        <v>73243</v>
      </c>
      <c r="B552" s="28" t="s">
        <v>2698</v>
      </c>
      <c r="C552" s="33">
        <v>185.16</v>
      </c>
      <c r="D552" s="33">
        <v>24575</v>
      </c>
      <c r="E552"/>
      <c r="U552" s="27">
        <f t="shared" si="27"/>
        <v>73243</v>
      </c>
      <c r="V552" s="42" t="str">
        <f t="shared" si="28"/>
        <v>185,16</v>
      </c>
      <c r="W552" s="42" t="str">
        <f t="shared" si="26"/>
        <v>24.575</v>
      </c>
      <c r="X552" s="106" t="s">
        <v>2863</v>
      </c>
    </row>
    <row r="553" spans="1:24" ht="14.4" x14ac:dyDescent="0.55000000000000004">
      <c r="A553" s="73">
        <v>73301</v>
      </c>
      <c r="B553" s="28" t="s">
        <v>2699</v>
      </c>
      <c r="C553" s="33">
        <v>4.29</v>
      </c>
      <c r="D553" s="33">
        <v>570</v>
      </c>
      <c r="E553"/>
      <c r="U553" s="27">
        <f t="shared" si="27"/>
        <v>73301</v>
      </c>
      <c r="V553" s="42" t="str">
        <f t="shared" si="28"/>
        <v>4,29</v>
      </c>
      <c r="W553" s="42" t="str">
        <f t="shared" si="26"/>
        <v>570</v>
      </c>
      <c r="X553" s="106" t="s">
        <v>2863</v>
      </c>
    </row>
    <row r="554" spans="1:24" ht="14.4" x14ac:dyDescent="0.55000000000000004">
      <c r="A554" s="73">
        <v>73302</v>
      </c>
      <c r="B554" s="28" t="s">
        <v>2700</v>
      </c>
      <c r="C554" s="33">
        <v>5.25</v>
      </c>
      <c r="D554" s="33">
        <v>697</v>
      </c>
      <c r="E554"/>
      <c r="U554" s="27">
        <f t="shared" si="27"/>
        <v>73302</v>
      </c>
      <c r="V554" s="42" t="str">
        <f t="shared" si="28"/>
        <v>5,25</v>
      </c>
      <c r="W554" s="42" t="str">
        <f t="shared" si="26"/>
        <v>697</v>
      </c>
      <c r="X554" s="106" t="s">
        <v>2863</v>
      </c>
    </row>
    <row r="555" spans="1:24" ht="14.4" x14ac:dyDescent="0.55000000000000004">
      <c r="A555" s="73">
        <v>73303</v>
      </c>
      <c r="B555" s="28" t="s">
        <v>2701</v>
      </c>
      <c r="C555" s="33">
        <v>6.75</v>
      </c>
      <c r="D555" s="33">
        <v>896</v>
      </c>
      <c r="E555"/>
      <c r="U555" s="27">
        <f t="shared" si="27"/>
        <v>73303</v>
      </c>
      <c r="V555" s="42" t="str">
        <f t="shared" si="28"/>
        <v>6,75</v>
      </c>
      <c r="W555" s="42" t="str">
        <f t="shared" si="26"/>
        <v>896</v>
      </c>
      <c r="X555" s="106" t="s">
        <v>2863</v>
      </c>
    </row>
    <row r="556" spans="1:24" ht="14.4" x14ac:dyDescent="0.55000000000000004">
      <c r="A556" s="73">
        <v>73304</v>
      </c>
      <c r="B556" s="28" t="s">
        <v>2702</v>
      </c>
      <c r="C556" s="33">
        <v>9.61</v>
      </c>
      <c r="D556" s="33">
        <v>1275</v>
      </c>
      <c r="E556"/>
      <c r="U556" s="27">
        <f t="shared" si="27"/>
        <v>73304</v>
      </c>
      <c r="V556" s="42" t="str">
        <f t="shared" si="28"/>
        <v>9,61</v>
      </c>
      <c r="W556" s="42" t="str">
        <f t="shared" si="26"/>
        <v>1.275</v>
      </c>
      <c r="X556" s="106" t="s">
        <v>2863</v>
      </c>
    </row>
    <row r="557" spans="1:24" ht="14.4" x14ac:dyDescent="0.55000000000000004">
      <c r="A557" s="73">
        <v>73305</v>
      </c>
      <c r="B557" s="28" t="s">
        <v>2703</v>
      </c>
      <c r="C557" s="33">
        <v>9.3699999999999992</v>
      </c>
      <c r="D557" s="33">
        <v>1244</v>
      </c>
      <c r="E557"/>
      <c r="U557" s="27">
        <f t="shared" si="27"/>
        <v>73305</v>
      </c>
      <c r="V557" s="42" t="str">
        <f t="shared" si="28"/>
        <v>9,37</v>
      </c>
      <c r="W557" s="42" t="str">
        <f t="shared" si="26"/>
        <v>1.244</v>
      </c>
      <c r="X557" s="106" t="s">
        <v>2863</v>
      </c>
    </row>
    <row r="558" spans="1:24" ht="14.4" x14ac:dyDescent="0.55000000000000004">
      <c r="A558" s="73">
        <v>73306</v>
      </c>
      <c r="B558" s="28" t="s">
        <v>2704</v>
      </c>
      <c r="C558" s="33">
        <v>9.98</v>
      </c>
      <c r="D558" s="33">
        <v>1324</v>
      </c>
      <c r="E558"/>
      <c r="U558" s="27">
        <f t="shared" si="27"/>
        <v>73306</v>
      </c>
      <c r="V558" s="42" t="str">
        <f t="shared" si="28"/>
        <v>9,98</v>
      </c>
      <c r="W558" s="42" t="str">
        <f t="shared" si="26"/>
        <v>1.324</v>
      </c>
      <c r="X558" s="106" t="s">
        <v>2863</v>
      </c>
    </row>
    <row r="559" spans="1:24" ht="14.4" x14ac:dyDescent="0.55000000000000004">
      <c r="A559" s="73">
        <v>73307</v>
      </c>
      <c r="B559" s="28" t="s">
        <v>2705</v>
      </c>
      <c r="C559" s="33">
        <v>14.78</v>
      </c>
      <c r="D559" s="33">
        <v>1962</v>
      </c>
      <c r="E559"/>
      <c r="U559" s="27">
        <f t="shared" si="27"/>
        <v>73307</v>
      </c>
      <c r="V559" s="42" t="str">
        <f t="shared" si="28"/>
        <v>14,78</v>
      </c>
      <c r="W559" s="42" t="str">
        <f t="shared" si="26"/>
        <v>1.962</v>
      </c>
      <c r="X559" s="106" t="s">
        <v>2863</v>
      </c>
    </row>
    <row r="560" spans="1:24" ht="14.4" x14ac:dyDescent="0.55000000000000004">
      <c r="A560" s="73">
        <v>73308</v>
      </c>
      <c r="B560" s="28" t="s">
        <v>2706</v>
      </c>
      <c r="C560" s="33">
        <v>13.71</v>
      </c>
      <c r="D560" s="33">
        <v>1819</v>
      </c>
      <c r="E560"/>
      <c r="U560" s="27">
        <f t="shared" si="27"/>
        <v>73308</v>
      </c>
      <c r="V560" s="42" t="str">
        <f t="shared" si="28"/>
        <v>13,71</v>
      </c>
      <c r="W560" s="42" t="str">
        <f t="shared" si="26"/>
        <v>1.819</v>
      </c>
      <c r="X560" s="106" t="s">
        <v>2863</v>
      </c>
    </row>
    <row r="561" spans="1:24" ht="14.4" x14ac:dyDescent="0.55000000000000004">
      <c r="A561" s="73">
        <v>73309</v>
      </c>
      <c r="B561" s="28" t="s">
        <v>2707</v>
      </c>
      <c r="C561" s="33">
        <v>4.76</v>
      </c>
      <c r="D561" s="33">
        <v>632</v>
      </c>
      <c r="E561"/>
      <c r="U561" s="27">
        <f t="shared" si="27"/>
        <v>73309</v>
      </c>
      <c r="V561" s="42" t="str">
        <f t="shared" si="28"/>
        <v>4,76</v>
      </c>
      <c r="W561" s="42" t="str">
        <f t="shared" si="26"/>
        <v>632</v>
      </c>
      <c r="X561" s="106" t="s">
        <v>2863</v>
      </c>
    </row>
    <row r="562" spans="1:24" ht="14.4" x14ac:dyDescent="0.55000000000000004">
      <c r="A562" s="73">
        <v>73310</v>
      </c>
      <c r="B562" s="28" t="s">
        <v>2708</v>
      </c>
      <c r="C562" s="33">
        <v>7.67</v>
      </c>
      <c r="D562" s="33">
        <v>1018</v>
      </c>
      <c r="E562"/>
      <c r="U562" s="27">
        <f t="shared" si="27"/>
        <v>73310</v>
      </c>
      <c r="V562" s="42" t="str">
        <f t="shared" si="28"/>
        <v>7,67</v>
      </c>
      <c r="W562" s="42" t="str">
        <f t="shared" si="26"/>
        <v>1.018</v>
      </c>
      <c r="X562" s="106" t="s">
        <v>2863</v>
      </c>
    </row>
    <row r="563" spans="1:24" ht="14.4" x14ac:dyDescent="0.55000000000000004">
      <c r="A563" s="73">
        <v>73311</v>
      </c>
      <c r="B563" s="28" t="s">
        <v>2709</v>
      </c>
      <c r="C563" s="33">
        <v>8.06</v>
      </c>
      <c r="D563" s="33">
        <v>1070</v>
      </c>
      <c r="E563"/>
      <c r="U563" s="27">
        <f t="shared" si="27"/>
        <v>73311</v>
      </c>
      <c r="V563" s="42" t="str">
        <f t="shared" si="28"/>
        <v>8,06</v>
      </c>
      <c r="W563" s="42" t="str">
        <f t="shared" si="26"/>
        <v>1.070</v>
      </c>
      <c r="X563" s="106" t="s">
        <v>2863</v>
      </c>
    </row>
    <row r="564" spans="1:24" ht="14.4" x14ac:dyDescent="0.55000000000000004">
      <c r="A564" s="73">
        <v>73312</v>
      </c>
      <c r="B564" s="28" t="s">
        <v>2710</v>
      </c>
      <c r="C564" s="33">
        <v>12.54</v>
      </c>
      <c r="D564" s="33">
        <v>1665</v>
      </c>
      <c r="E564"/>
      <c r="U564" s="27">
        <f t="shared" si="27"/>
        <v>73312</v>
      </c>
      <c r="V564" s="42" t="str">
        <f t="shared" si="28"/>
        <v>12,54</v>
      </c>
      <c r="W564" s="42" t="str">
        <f t="shared" si="26"/>
        <v>1.665</v>
      </c>
      <c r="X564" s="106" t="s">
        <v>2863</v>
      </c>
    </row>
    <row r="565" spans="1:24" ht="14.4" x14ac:dyDescent="0.55000000000000004">
      <c r="A565" s="73">
        <v>73313</v>
      </c>
      <c r="B565" s="28" t="s">
        <v>2711</v>
      </c>
      <c r="C565" s="33">
        <v>14.53</v>
      </c>
      <c r="D565" s="33">
        <v>1929</v>
      </c>
      <c r="E565"/>
      <c r="U565" s="27">
        <f t="shared" si="27"/>
        <v>73313</v>
      </c>
      <c r="V565" s="42" t="str">
        <f t="shared" si="28"/>
        <v>14,53</v>
      </c>
      <c r="W565" s="42" t="str">
        <f t="shared" si="26"/>
        <v>1.929</v>
      </c>
      <c r="X565" s="106" t="s">
        <v>2863</v>
      </c>
    </row>
    <row r="566" spans="1:24" ht="14.4" x14ac:dyDescent="0.55000000000000004">
      <c r="A566" s="73">
        <v>73314</v>
      </c>
      <c r="B566" s="28" t="s">
        <v>2712</v>
      </c>
      <c r="C566" s="33">
        <v>15.94</v>
      </c>
      <c r="D566" s="33">
        <v>2115</v>
      </c>
      <c r="E566"/>
      <c r="U566" s="27">
        <f t="shared" si="27"/>
        <v>73314</v>
      </c>
      <c r="V566" s="42" t="str">
        <f t="shared" si="28"/>
        <v>15,94</v>
      </c>
      <c r="W566" s="42" t="str">
        <f t="shared" si="26"/>
        <v>2.115</v>
      </c>
      <c r="X566" s="106" t="s">
        <v>2863</v>
      </c>
    </row>
    <row r="567" spans="1:24" ht="14.4" x14ac:dyDescent="0.55000000000000004">
      <c r="A567" s="73">
        <v>73315</v>
      </c>
      <c r="B567" s="28" t="s">
        <v>2713</v>
      </c>
      <c r="C567" s="33">
        <v>18.09</v>
      </c>
      <c r="D567" s="33">
        <v>2401</v>
      </c>
      <c r="E567"/>
      <c r="U567" s="27">
        <f t="shared" si="27"/>
        <v>73315</v>
      </c>
      <c r="V567" s="42" t="str">
        <f t="shared" si="28"/>
        <v>18,09</v>
      </c>
      <c r="W567" s="42" t="str">
        <f t="shared" si="26"/>
        <v>2.401</v>
      </c>
      <c r="X567" s="106" t="s">
        <v>2863</v>
      </c>
    </row>
    <row r="568" spans="1:24" ht="14.4" x14ac:dyDescent="0.55000000000000004">
      <c r="A568" s="73">
        <v>73316</v>
      </c>
      <c r="B568" s="28" t="s">
        <v>2714</v>
      </c>
      <c r="C568" s="33">
        <v>22.08</v>
      </c>
      <c r="D568" s="33">
        <v>2931</v>
      </c>
      <c r="E568"/>
      <c r="U568" s="27">
        <f t="shared" si="27"/>
        <v>73316</v>
      </c>
      <c r="V568" s="42" t="str">
        <f t="shared" si="28"/>
        <v>22,08</v>
      </c>
      <c r="W568" s="42" t="str">
        <f t="shared" si="26"/>
        <v>2.931</v>
      </c>
      <c r="X568" s="106" t="s">
        <v>2863</v>
      </c>
    </row>
    <row r="569" spans="1:24" ht="14.4" x14ac:dyDescent="0.55000000000000004">
      <c r="A569" s="73">
        <v>73317</v>
      </c>
      <c r="B569" s="28" t="s">
        <v>2715</v>
      </c>
      <c r="C569" s="33">
        <v>5.49</v>
      </c>
      <c r="D569" s="33">
        <v>728</v>
      </c>
      <c r="E569"/>
      <c r="U569" s="27">
        <f t="shared" si="27"/>
        <v>73317</v>
      </c>
      <c r="V569" s="42" t="str">
        <f t="shared" si="28"/>
        <v>5,49</v>
      </c>
      <c r="W569" s="42" t="str">
        <f t="shared" si="26"/>
        <v>728</v>
      </c>
      <c r="X569" s="106" t="s">
        <v>2863</v>
      </c>
    </row>
    <row r="570" spans="1:24" ht="14.4" x14ac:dyDescent="0.55000000000000004">
      <c r="A570" s="73">
        <v>73318</v>
      </c>
      <c r="B570" s="28" t="s">
        <v>2716</v>
      </c>
      <c r="C570" s="33">
        <v>7.51</v>
      </c>
      <c r="D570" s="33">
        <v>997</v>
      </c>
      <c r="E570"/>
      <c r="U570" s="27">
        <f t="shared" si="27"/>
        <v>73318</v>
      </c>
      <c r="V570" s="42" t="str">
        <f t="shared" si="28"/>
        <v>7,51</v>
      </c>
      <c r="W570" s="42" t="str">
        <f t="shared" si="26"/>
        <v>997</v>
      </c>
      <c r="X570" s="106" t="s">
        <v>2863</v>
      </c>
    </row>
    <row r="571" spans="1:24" ht="14.4" x14ac:dyDescent="0.55000000000000004">
      <c r="A571" s="73">
        <v>73319</v>
      </c>
      <c r="B571" s="28" t="s">
        <v>2717</v>
      </c>
      <c r="C571" s="33">
        <v>9.3000000000000007</v>
      </c>
      <c r="D571" s="33">
        <v>1234</v>
      </c>
      <c r="E571"/>
      <c r="U571" s="27">
        <f t="shared" si="27"/>
        <v>73319</v>
      </c>
      <c r="V571" s="42" t="str">
        <f t="shared" si="28"/>
        <v>9,30</v>
      </c>
      <c r="W571" s="42" t="str">
        <f t="shared" si="26"/>
        <v>1.234</v>
      </c>
      <c r="X571" s="106" t="s">
        <v>2863</v>
      </c>
    </row>
    <row r="572" spans="1:24" ht="14.4" x14ac:dyDescent="0.55000000000000004">
      <c r="A572" s="73">
        <v>73320</v>
      </c>
      <c r="B572" s="28" t="s">
        <v>2718</v>
      </c>
      <c r="C572" s="33">
        <v>12.11</v>
      </c>
      <c r="D572" s="33">
        <v>1607</v>
      </c>
      <c r="E572"/>
      <c r="U572" s="27">
        <f t="shared" si="27"/>
        <v>73320</v>
      </c>
      <c r="V572" s="42" t="str">
        <f t="shared" si="28"/>
        <v>12,11</v>
      </c>
      <c r="W572" s="42" t="str">
        <f t="shared" si="26"/>
        <v>1.607</v>
      </c>
      <c r="X572" s="106" t="s">
        <v>2863</v>
      </c>
    </row>
    <row r="573" spans="1:24" ht="14.4" x14ac:dyDescent="0.55000000000000004">
      <c r="A573" s="73">
        <v>73321</v>
      </c>
      <c r="B573" s="28" t="s">
        <v>2719</v>
      </c>
      <c r="C573" s="33">
        <v>16.52</v>
      </c>
      <c r="D573" s="33">
        <v>2193</v>
      </c>
      <c r="E573"/>
      <c r="U573" s="27">
        <f t="shared" si="27"/>
        <v>73321</v>
      </c>
      <c r="V573" s="42" t="str">
        <f t="shared" si="28"/>
        <v>16,52</v>
      </c>
      <c r="W573" s="42" t="str">
        <f t="shared" si="26"/>
        <v>2.193</v>
      </c>
      <c r="X573" s="106" t="s">
        <v>2863</v>
      </c>
    </row>
    <row r="574" spans="1:24" ht="14.4" x14ac:dyDescent="0.55000000000000004">
      <c r="A574" s="73">
        <v>73322</v>
      </c>
      <c r="B574" s="28" t="s">
        <v>2720</v>
      </c>
      <c r="C574" s="33">
        <v>22.28</v>
      </c>
      <c r="D574" s="33">
        <v>2957</v>
      </c>
      <c r="E574"/>
      <c r="U574" s="27">
        <f t="shared" si="27"/>
        <v>73322</v>
      </c>
      <c r="V574" s="42" t="str">
        <f t="shared" si="28"/>
        <v>22,28</v>
      </c>
      <c r="W574" s="42" t="str">
        <f t="shared" si="26"/>
        <v>2.957</v>
      </c>
      <c r="X574" s="106" t="s">
        <v>2863</v>
      </c>
    </row>
    <row r="575" spans="1:24" ht="14.4" x14ac:dyDescent="0.55000000000000004">
      <c r="A575" s="73">
        <v>73323</v>
      </c>
      <c r="B575" s="28" t="s">
        <v>2721</v>
      </c>
      <c r="C575" s="33">
        <v>25.78</v>
      </c>
      <c r="D575" s="33">
        <v>3422</v>
      </c>
      <c r="E575"/>
      <c r="U575" s="27">
        <f t="shared" si="27"/>
        <v>73323</v>
      </c>
      <c r="V575" s="42" t="str">
        <f t="shared" si="28"/>
        <v>25,78</v>
      </c>
      <c r="W575" s="42" t="str">
        <f t="shared" si="26"/>
        <v>3.422</v>
      </c>
      <c r="X575" s="106" t="s">
        <v>2863</v>
      </c>
    </row>
    <row r="576" spans="1:24" ht="14.4" x14ac:dyDescent="0.55000000000000004">
      <c r="A576" s="73">
        <v>73324</v>
      </c>
      <c r="B576" s="28" t="s">
        <v>2722</v>
      </c>
      <c r="C576" s="33">
        <v>5.72</v>
      </c>
      <c r="D576" s="33">
        <v>759</v>
      </c>
      <c r="E576"/>
      <c r="U576" s="27">
        <f t="shared" si="27"/>
        <v>73324</v>
      </c>
      <c r="V576" s="42" t="str">
        <f t="shared" si="28"/>
        <v>5,72</v>
      </c>
      <c r="W576" s="42" t="str">
        <f t="shared" si="26"/>
        <v>759</v>
      </c>
      <c r="X576" s="106" t="s">
        <v>2863</v>
      </c>
    </row>
    <row r="577" spans="1:24" ht="14.4" x14ac:dyDescent="0.55000000000000004">
      <c r="A577" s="73">
        <v>73325</v>
      </c>
      <c r="B577" s="28" t="s">
        <v>2723</v>
      </c>
      <c r="C577" s="33">
        <v>8.1999999999999993</v>
      </c>
      <c r="D577" s="33">
        <v>1088</v>
      </c>
      <c r="E577"/>
      <c r="U577" s="27">
        <f t="shared" si="27"/>
        <v>73325</v>
      </c>
      <c r="V577" s="42" t="str">
        <f t="shared" si="28"/>
        <v>8,20</v>
      </c>
      <c r="W577" s="42" t="str">
        <f t="shared" si="26"/>
        <v>1.088</v>
      </c>
      <c r="X577" s="106" t="s">
        <v>2863</v>
      </c>
    </row>
    <row r="578" spans="1:24" ht="14.4" x14ac:dyDescent="0.55000000000000004">
      <c r="A578" s="73">
        <v>73326</v>
      </c>
      <c r="B578" s="28" t="s">
        <v>2724</v>
      </c>
      <c r="C578" s="33">
        <v>9.9499999999999993</v>
      </c>
      <c r="D578" s="33">
        <v>1320</v>
      </c>
      <c r="E578"/>
      <c r="U578" s="27">
        <f t="shared" si="27"/>
        <v>73326</v>
      </c>
      <c r="V578" s="42" t="str">
        <f t="shared" si="28"/>
        <v>9,95</v>
      </c>
      <c r="W578" s="42" t="str">
        <f t="shared" si="26"/>
        <v>1.320</v>
      </c>
      <c r="X578" s="106" t="s">
        <v>2863</v>
      </c>
    </row>
    <row r="579" spans="1:24" ht="14.4" x14ac:dyDescent="0.55000000000000004">
      <c r="A579" s="73">
        <v>73327</v>
      </c>
      <c r="B579" s="28" t="s">
        <v>2725</v>
      </c>
      <c r="C579" s="33">
        <v>13.16</v>
      </c>
      <c r="D579" s="33">
        <v>1747</v>
      </c>
      <c r="E579"/>
      <c r="U579" s="27">
        <f t="shared" si="27"/>
        <v>73327</v>
      </c>
      <c r="V579" s="42" t="str">
        <f t="shared" si="28"/>
        <v>13,16</v>
      </c>
      <c r="W579" s="42" t="str">
        <f t="shared" ref="W579:W642" si="29">TEXT(D579,"0.00")</f>
        <v>1.747</v>
      </c>
      <c r="X579" s="106" t="s">
        <v>2863</v>
      </c>
    </row>
    <row r="580" spans="1:24" ht="14.4" x14ac:dyDescent="0.55000000000000004">
      <c r="A580" s="73">
        <v>73328</v>
      </c>
      <c r="B580" s="28" t="s">
        <v>2726</v>
      </c>
      <c r="C580" s="33">
        <v>17.95</v>
      </c>
      <c r="D580" s="33">
        <v>2382</v>
      </c>
      <c r="E580"/>
      <c r="U580" s="27">
        <f t="shared" si="27"/>
        <v>73328</v>
      </c>
      <c r="V580" s="42" t="str">
        <f t="shared" si="28"/>
        <v>17,95</v>
      </c>
      <c r="W580" s="42" t="str">
        <f t="shared" si="29"/>
        <v>2.382</v>
      </c>
      <c r="X580" s="106" t="s">
        <v>2863</v>
      </c>
    </row>
    <row r="581" spans="1:24" ht="14.4" x14ac:dyDescent="0.55000000000000004">
      <c r="A581" s="73">
        <v>73329</v>
      </c>
      <c r="B581" s="28" t="s">
        <v>2727</v>
      </c>
      <c r="C581" s="33">
        <v>21.55</v>
      </c>
      <c r="D581" s="33">
        <v>2860</v>
      </c>
      <c r="E581"/>
      <c r="U581" s="27">
        <f t="shared" si="27"/>
        <v>73329</v>
      </c>
      <c r="V581" s="42" t="str">
        <f t="shared" si="28"/>
        <v>21,55</v>
      </c>
      <c r="W581" s="42" t="str">
        <f t="shared" si="29"/>
        <v>2.860</v>
      </c>
      <c r="X581" s="106" t="s">
        <v>2863</v>
      </c>
    </row>
    <row r="582" spans="1:24" ht="14.4" x14ac:dyDescent="0.55000000000000004">
      <c r="A582" s="73">
        <v>73330</v>
      </c>
      <c r="B582" s="28" t="s">
        <v>2728</v>
      </c>
      <c r="C582" s="33">
        <v>31.27</v>
      </c>
      <c r="D582" s="33">
        <v>4150</v>
      </c>
      <c r="E582"/>
      <c r="U582" s="27">
        <f t="shared" si="27"/>
        <v>73330</v>
      </c>
      <c r="V582" s="42" t="str">
        <f t="shared" si="28"/>
        <v>31,27</v>
      </c>
      <c r="W582" s="42" t="str">
        <f t="shared" si="29"/>
        <v>4.150</v>
      </c>
      <c r="X582" s="106" t="s">
        <v>2863</v>
      </c>
    </row>
    <row r="583" spans="1:24" ht="14.4" x14ac:dyDescent="0.55000000000000004">
      <c r="A583" s="73">
        <v>73331</v>
      </c>
      <c r="B583" s="28" t="s">
        <v>2729</v>
      </c>
      <c r="C583" s="33">
        <v>30.27</v>
      </c>
      <c r="D583" s="33">
        <v>4017</v>
      </c>
      <c r="E583"/>
      <c r="U583" s="27">
        <f t="shared" si="27"/>
        <v>73331</v>
      </c>
      <c r="V583" s="42" t="str">
        <f t="shared" si="28"/>
        <v>30,27</v>
      </c>
      <c r="W583" s="42" t="str">
        <f t="shared" si="29"/>
        <v>4.017</v>
      </c>
      <c r="X583" s="106" t="s">
        <v>2863</v>
      </c>
    </row>
    <row r="584" spans="1:24" ht="14.4" x14ac:dyDescent="0.55000000000000004">
      <c r="A584" s="73">
        <v>73332</v>
      </c>
      <c r="B584" s="28" t="s">
        <v>2730</v>
      </c>
      <c r="C584" s="33">
        <v>7.53</v>
      </c>
      <c r="D584" s="33">
        <v>1000</v>
      </c>
      <c r="E584"/>
      <c r="U584" s="27">
        <f t="shared" si="27"/>
        <v>73332</v>
      </c>
      <c r="V584" s="42" t="str">
        <f t="shared" si="28"/>
        <v>7,53</v>
      </c>
      <c r="W584" s="42" t="str">
        <f t="shared" si="29"/>
        <v>1.000</v>
      </c>
      <c r="X584" s="106" t="s">
        <v>2863</v>
      </c>
    </row>
    <row r="585" spans="1:24" ht="14.4" x14ac:dyDescent="0.55000000000000004">
      <c r="A585" s="73">
        <v>73333</v>
      </c>
      <c r="B585" s="28" t="s">
        <v>2731</v>
      </c>
      <c r="C585" s="33">
        <v>11.83</v>
      </c>
      <c r="D585" s="33">
        <v>1570</v>
      </c>
      <c r="E585"/>
      <c r="U585" s="27">
        <f t="shared" si="27"/>
        <v>73333</v>
      </c>
      <c r="V585" s="42" t="str">
        <f t="shared" si="28"/>
        <v>11,83</v>
      </c>
      <c r="W585" s="42" t="str">
        <f t="shared" si="29"/>
        <v>1.570</v>
      </c>
      <c r="X585" s="106" t="s">
        <v>2863</v>
      </c>
    </row>
    <row r="586" spans="1:24" ht="14.4" x14ac:dyDescent="0.55000000000000004">
      <c r="A586" s="73">
        <v>73334</v>
      </c>
      <c r="B586" s="28" t="s">
        <v>2732</v>
      </c>
      <c r="C586" s="33">
        <v>13.2</v>
      </c>
      <c r="D586" s="33">
        <v>1752</v>
      </c>
      <c r="E586"/>
      <c r="U586" s="27">
        <f t="shared" si="27"/>
        <v>73334</v>
      </c>
      <c r="V586" s="42" t="str">
        <f t="shared" si="28"/>
        <v>13,20</v>
      </c>
      <c r="W586" s="42" t="str">
        <f t="shared" si="29"/>
        <v>1.752</v>
      </c>
      <c r="X586" s="106" t="s">
        <v>2863</v>
      </c>
    </row>
    <row r="587" spans="1:24" ht="14.4" x14ac:dyDescent="0.55000000000000004">
      <c r="A587" s="73">
        <v>73335</v>
      </c>
      <c r="B587" s="28" t="s">
        <v>2733</v>
      </c>
      <c r="C587" s="33">
        <v>17.91</v>
      </c>
      <c r="D587" s="33">
        <v>2377</v>
      </c>
      <c r="E587"/>
      <c r="U587" s="27">
        <f t="shared" ref="U587:U650" si="30">A587</f>
        <v>73335</v>
      </c>
      <c r="V587" s="42" t="str">
        <f t="shared" ref="V587:V650" si="31">TEXT(C587,"0,00")</f>
        <v>17,91</v>
      </c>
      <c r="W587" s="42" t="str">
        <f t="shared" si="29"/>
        <v>2.377</v>
      </c>
      <c r="X587" s="106" t="s">
        <v>2863</v>
      </c>
    </row>
    <row r="588" spans="1:24" ht="14.4" x14ac:dyDescent="0.55000000000000004">
      <c r="A588" s="73">
        <v>73336</v>
      </c>
      <c r="B588" s="28" t="s">
        <v>2734</v>
      </c>
      <c r="C588" s="33">
        <v>23.6</v>
      </c>
      <c r="D588" s="33">
        <v>3132</v>
      </c>
      <c r="E588"/>
      <c r="U588" s="27">
        <f t="shared" si="30"/>
        <v>73336</v>
      </c>
      <c r="V588" s="42" t="str">
        <f t="shared" si="31"/>
        <v>23,60</v>
      </c>
      <c r="W588" s="42" t="str">
        <f t="shared" si="29"/>
        <v>3.132</v>
      </c>
      <c r="X588" s="106" t="s">
        <v>2863</v>
      </c>
    </row>
    <row r="589" spans="1:24" ht="14.4" x14ac:dyDescent="0.55000000000000004">
      <c r="A589" s="73">
        <v>73337</v>
      </c>
      <c r="B589" s="28" t="s">
        <v>2735</v>
      </c>
      <c r="C589" s="33">
        <v>28.53</v>
      </c>
      <c r="D589" s="33">
        <v>3786</v>
      </c>
      <c r="E589"/>
      <c r="U589" s="27">
        <f t="shared" si="30"/>
        <v>73337</v>
      </c>
      <c r="V589" s="42" t="str">
        <f t="shared" si="31"/>
        <v>28,53</v>
      </c>
      <c r="W589" s="42" t="str">
        <f t="shared" si="29"/>
        <v>3.786</v>
      </c>
      <c r="X589" s="106" t="s">
        <v>2863</v>
      </c>
    </row>
    <row r="590" spans="1:24" ht="14.4" x14ac:dyDescent="0.55000000000000004">
      <c r="A590" s="73">
        <v>73338</v>
      </c>
      <c r="B590" s="28" t="s">
        <v>2736</v>
      </c>
      <c r="C590" s="33">
        <v>38.17</v>
      </c>
      <c r="D590" s="33">
        <v>5066</v>
      </c>
      <c r="E590"/>
      <c r="U590" s="27">
        <f t="shared" si="30"/>
        <v>73338</v>
      </c>
      <c r="V590" s="42" t="str">
        <f t="shared" si="31"/>
        <v>38,17</v>
      </c>
      <c r="W590" s="42" t="str">
        <f t="shared" si="29"/>
        <v>5.066</v>
      </c>
      <c r="X590" s="106" t="s">
        <v>2863</v>
      </c>
    </row>
    <row r="591" spans="1:24" ht="14.4" x14ac:dyDescent="0.55000000000000004">
      <c r="A591" s="73">
        <v>73339</v>
      </c>
      <c r="B591" s="28" t="s">
        <v>2737</v>
      </c>
      <c r="C591" s="33">
        <v>44.33</v>
      </c>
      <c r="D591" s="33">
        <v>5884</v>
      </c>
      <c r="E591"/>
      <c r="U591" s="27">
        <f t="shared" si="30"/>
        <v>73339</v>
      </c>
      <c r="V591" s="42" t="str">
        <f t="shared" si="31"/>
        <v>44,33</v>
      </c>
      <c r="W591" s="42" t="str">
        <f t="shared" si="29"/>
        <v>5.884</v>
      </c>
      <c r="X591" s="106" t="s">
        <v>2863</v>
      </c>
    </row>
    <row r="592" spans="1:24" ht="14.4" x14ac:dyDescent="0.55000000000000004">
      <c r="A592" s="73">
        <v>73340</v>
      </c>
      <c r="B592" s="28" t="s">
        <v>2738</v>
      </c>
      <c r="C592" s="33">
        <v>9.9499999999999993</v>
      </c>
      <c r="D592" s="33">
        <v>1321</v>
      </c>
      <c r="E592"/>
      <c r="U592" s="27">
        <f t="shared" si="30"/>
        <v>73340</v>
      </c>
      <c r="V592" s="42" t="str">
        <f t="shared" si="31"/>
        <v>9,95</v>
      </c>
      <c r="W592" s="42" t="str">
        <f t="shared" si="29"/>
        <v>1.321</v>
      </c>
      <c r="X592" s="106" t="s">
        <v>2863</v>
      </c>
    </row>
    <row r="593" spans="1:24" ht="14.4" x14ac:dyDescent="0.55000000000000004">
      <c r="A593" s="73">
        <v>73341</v>
      </c>
      <c r="B593" s="28" t="s">
        <v>2739</v>
      </c>
      <c r="C593" s="33">
        <v>15.11</v>
      </c>
      <c r="D593" s="33">
        <v>2005</v>
      </c>
      <c r="E593"/>
      <c r="U593" s="27">
        <f t="shared" si="30"/>
        <v>73341</v>
      </c>
      <c r="V593" s="42" t="str">
        <f t="shared" si="31"/>
        <v>15,11</v>
      </c>
      <c r="W593" s="42" t="str">
        <f t="shared" si="29"/>
        <v>2.005</v>
      </c>
      <c r="X593" s="106" t="s">
        <v>2863</v>
      </c>
    </row>
    <row r="594" spans="1:24" ht="14.4" x14ac:dyDescent="0.55000000000000004">
      <c r="A594" s="73">
        <v>73342</v>
      </c>
      <c r="B594" s="28" t="s">
        <v>2740</v>
      </c>
      <c r="C594" s="33">
        <v>19.670000000000002</v>
      </c>
      <c r="D594" s="33">
        <v>2611</v>
      </c>
      <c r="E594"/>
      <c r="U594" s="27">
        <f t="shared" si="30"/>
        <v>73342</v>
      </c>
      <c r="V594" s="42" t="str">
        <f t="shared" si="31"/>
        <v>19,67</v>
      </c>
      <c r="W594" s="42" t="str">
        <f t="shared" si="29"/>
        <v>2.611</v>
      </c>
      <c r="X594" s="106" t="s">
        <v>2863</v>
      </c>
    </row>
    <row r="595" spans="1:24" ht="14.4" x14ac:dyDescent="0.55000000000000004">
      <c r="A595" s="73">
        <v>73343</v>
      </c>
      <c r="B595" s="28" t="s">
        <v>2741</v>
      </c>
      <c r="C595" s="33">
        <v>25.28</v>
      </c>
      <c r="D595" s="33">
        <v>3355</v>
      </c>
      <c r="E595"/>
      <c r="U595" s="27">
        <f t="shared" si="30"/>
        <v>73343</v>
      </c>
      <c r="V595" s="42" t="str">
        <f t="shared" si="31"/>
        <v>25,28</v>
      </c>
      <c r="W595" s="42" t="str">
        <f t="shared" si="29"/>
        <v>3.355</v>
      </c>
      <c r="X595" s="106" t="s">
        <v>2863</v>
      </c>
    </row>
    <row r="596" spans="1:24" ht="14.4" x14ac:dyDescent="0.55000000000000004">
      <c r="A596" s="73">
        <v>73344</v>
      </c>
      <c r="B596" s="28" t="s">
        <v>2742</v>
      </c>
      <c r="C596" s="33">
        <v>31.61</v>
      </c>
      <c r="D596" s="33">
        <v>4196</v>
      </c>
      <c r="E596"/>
      <c r="U596" s="27">
        <f t="shared" si="30"/>
        <v>73344</v>
      </c>
      <c r="V596" s="42" t="str">
        <f t="shared" si="31"/>
        <v>31,61</v>
      </c>
      <c r="W596" s="42" t="str">
        <f t="shared" si="29"/>
        <v>4.196</v>
      </c>
      <c r="X596" s="106" t="s">
        <v>2863</v>
      </c>
    </row>
    <row r="597" spans="1:24" ht="14.4" x14ac:dyDescent="0.55000000000000004">
      <c r="A597" s="73">
        <v>73345</v>
      </c>
      <c r="B597" s="28" t="s">
        <v>2743</v>
      </c>
      <c r="C597" s="33">
        <v>11.31</v>
      </c>
      <c r="D597" s="33">
        <v>1501</v>
      </c>
      <c r="E597"/>
      <c r="U597" s="27">
        <f t="shared" si="30"/>
        <v>73345</v>
      </c>
      <c r="V597" s="42" t="str">
        <f t="shared" si="31"/>
        <v>11,31</v>
      </c>
      <c r="W597" s="42" t="str">
        <f t="shared" si="29"/>
        <v>1.501</v>
      </c>
      <c r="X597" s="106" t="s">
        <v>2863</v>
      </c>
    </row>
    <row r="598" spans="1:24" ht="14.4" x14ac:dyDescent="0.55000000000000004">
      <c r="A598" s="73">
        <v>73346</v>
      </c>
      <c r="B598" s="28" t="s">
        <v>2744</v>
      </c>
      <c r="C598" s="33">
        <v>14.67</v>
      </c>
      <c r="D598" s="33">
        <v>1947</v>
      </c>
      <c r="E598"/>
      <c r="U598" s="27">
        <f t="shared" si="30"/>
        <v>73346</v>
      </c>
      <c r="V598" s="42" t="str">
        <f t="shared" si="31"/>
        <v>14,67</v>
      </c>
      <c r="W598" s="42" t="str">
        <f t="shared" si="29"/>
        <v>1.947</v>
      </c>
      <c r="X598" s="106" t="s">
        <v>2863</v>
      </c>
    </row>
    <row r="599" spans="1:24" ht="14.4" x14ac:dyDescent="0.55000000000000004">
      <c r="A599" s="73">
        <v>73347</v>
      </c>
      <c r="B599" s="28" t="s">
        <v>2745</v>
      </c>
      <c r="C599" s="33">
        <v>18.72</v>
      </c>
      <c r="D599" s="33">
        <v>2485</v>
      </c>
      <c r="E599"/>
      <c r="U599" s="27">
        <f t="shared" si="30"/>
        <v>73347</v>
      </c>
      <c r="V599" s="42" t="str">
        <f t="shared" si="31"/>
        <v>18,72</v>
      </c>
      <c r="W599" s="42" t="str">
        <f t="shared" si="29"/>
        <v>2.485</v>
      </c>
      <c r="X599" s="106" t="s">
        <v>2863</v>
      </c>
    </row>
    <row r="600" spans="1:24" ht="14.4" x14ac:dyDescent="0.55000000000000004">
      <c r="A600" s="73">
        <v>73348</v>
      </c>
      <c r="B600" s="28" t="s">
        <v>2746</v>
      </c>
      <c r="C600" s="33">
        <v>34.76</v>
      </c>
      <c r="D600" s="33">
        <v>4614</v>
      </c>
      <c r="E600"/>
      <c r="U600" s="27">
        <f t="shared" si="30"/>
        <v>73348</v>
      </c>
      <c r="V600" s="42" t="str">
        <f t="shared" si="31"/>
        <v>34,76</v>
      </c>
      <c r="W600" s="42" t="str">
        <f t="shared" si="29"/>
        <v>4.614</v>
      </c>
      <c r="X600" s="106" t="s">
        <v>2863</v>
      </c>
    </row>
    <row r="601" spans="1:24" ht="14.4" x14ac:dyDescent="0.55000000000000004">
      <c r="A601" s="73">
        <v>73349</v>
      </c>
      <c r="B601" s="28" t="s">
        <v>2747</v>
      </c>
      <c r="C601" s="33">
        <v>42.34</v>
      </c>
      <c r="D601" s="33">
        <v>5620</v>
      </c>
      <c r="E601"/>
      <c r="U601" s="27">
        <f t="shared" si="30"/>
        <v>73349</v>
      </c>
      <c r="V601" s="42" t="str">
        <f t="shared" si="31"/>
        <v>42,34</v>
      </c>
      <c r="W601" s="42" t="str">
        <f t="shared" si="29"/>
        <v>5.620</v>
      </c>
      <c r="X601" s="106" t="s">
        <v>2863</v>
      </c>
    </row>
    <row r="602" spans="1:24" ht="14.4" x14ac:dyDescent="0.55000000000000004">
      <c r="A602" s="73">
        <v>73350</v>
      </c>
      <c r="B602" s="28" t="s">
        <v>2748</v>
      </c>
      <c r="C602" s="33">
        <v>48.07</v>
      </c>
      <c r="D602" s="33">
        <v>6380</v>
      </c>
      <c r="E602"/>
      <c r="U602" s="27">
        <f t="shared" si="30"/>
        <v>73350</v>
      </c>
      <c r="V602" s="42" t="str">
        <f t="shared" si="31"/>
        <v>48,07</v>
      </c>
      <c r="W602" s="42" t="str">
        <f t="shared" si="29"/>
        <v>6.380</v>
      </c>
      <c r="X602" s="106" t="s">
        <v>2863</v>
      </c>
    </row>
    <row r="603" spans="1:24" ht="14.4" x14ac:dyDescent="0.55000000000000004">
      <c r="A603" s="73">
        <v>73351</v>
      </c>
      <c r="B603" s="28" t="s">
        <v>2749</v>
      </c>
      <c r="C603" s="33">
        <v>14.02</v>
      </c>
      <c r="D603" s="33">
        <v>1861</v>
      </c>
      <c r="E603"/>
      <c r="U603" s="27">
        <f t="shared" si="30"/>
        <v>73351</v>
      </c>
      <c r="V603" s="42" t="str">
        <f t="shared" si="31"/>
        <v>14,02</v>
      </c>
      <c r="W603" s="42" t="str">
        <f t="shared" si="29"/>
        <v>1.861</v>
      </c>
      <c r="X603" s="106" t="s">
        <v>2863</v>
      </c>
    </row>
    <row r="604" spans="1:24" ht="14.4" x14ac:dyDescent="0.55000000000000004">
      <c r="A604" s="73">
        <v>73352</v>
      </c>
      <c r="B604" s="28" t="s">
        <v>2750</v>
      </c>
      <c r="C604" s="33">
        <v>20.85</v>
      </c>
      <c r="D604" s="33">
        <v>2767</v>
      </c>
      <c r="E604"/>
      <c r="U604" s="27">
        <f t="shared" si="30"/>
        <v>73352</v>
      </c>
      <c r="V604" s="42" t="str">
        <f t="shared" si="31"/>
        <v>20,85</v>
      </c>
      <c r="W604" s="42" t="str">
        <f t="shared" si="29"/>
        <v>2.767</v>
      </c>
      <c r="X604" s="106" t="s">
        <v>2863</v>
      </c>
    </row>
    <row r="605" spans="1:24" ht="14.4" x14ac:dyDescent="0.55000000000000004">
      <c r="A605" s="73">
        <v>73353</v>
      </c>
      <c r="B605" s="28" t="s">
        <v>2751</v>
      </c>
      <c r="C605" s="33">
        <v>22.48</v>
      </c>
      <c r="D605" s="33">
        <v>2983</v>
      </c>
      <c r="E605"/>
      <c r="U605" s="27">
        <f t="shared" si="30"/>
        <v>73353</v>
      </c>
      <c r="V605" s="42" t="str">
        <f t="shared" si="31"/>
        <v>22,48</v>
      </c>
      <c r="W605" s="42" t="str">
        <f t="shared" si="29"/>
        <v>2.983</v>
      </c>
      <c r="X605" s="106" t="s">
        <v>2863</v>
      </c>
    </row>
    <row r="606" spans="1:24" ht="14.4" x14ac:dyDescent="0.55000000000000004">
      <c r="A606" s="73">
        <v>73354</v>
      </c>
      <c r="B606" s="28" t="s">
        <v>2752</v>
      </c>
      <c r="C606" s="33">
        <v>34.880000000000003</v>
      </c>
      <c r="D606" s="33">
        <v>4629</v>
      </c>
      <c r="E606"/>
      <c r="U606" s="27">
        <f t="shared" si="30"/>
        <v>73354</v>
      </c>
      <c r="V606" s="42" t="str">
        <f t="shared" si="31"/>
        <v>34,88</v>
      </c>
      <c r="W606" s="42" t="str">
        <f t="shared" si="29"/>
        <v>4.629</v>
      </c>
      <c r="X606" s="106" t="s">
        <v>2863</v>
      </c>
    </row>
    <row r="607" spans="1:24" ht="14.4" x14ac:dyDescent="0.55000000000000004">
      <c r="A607" s="73">
        <v>73355</v>
      </c>
      <c r="B607" s="28" t="s">
        <v>2753</v>
      </c>
      <c r="C607" s="33">
        <v>43.31</v>
      </c>
      <c r="D607" s="33">
        <v>5748</v>
      </c>
      <c r="E607"/>
      <c r="U607" s="27">
        <f t="shared" si="30"/>
        <v>73355</v>
      </c>
      <c r="V607" s="42" t="str">
        <f t="shared" si="31"/>
        <v>43,31</v>
      </c>
      <c r="W607" s="42" t="str">
        <f t="shared" si="29"/>
        <v>5.748</v>
      </c>
      <c r="X607" s="106" t="s">
        <v>2863</v>
      </c>
    </row>
    <row r="608" spans="1:24" ht="14.4" x14ac:dyDescent="0.55000000000000004">
      <c r="A608" s="73">
        <v>73401</v>
      </c>
      <c r="B608" s="28" t="s">
        <v>2754</v>
      </c>
      <c r="C608" s="33">
        <v>2.37</v>
      </c>
      <c r="D608" s="33">
        <v>315</v>
      </c>
      <c r="E608"/>
      <c r="U608" s="27">
        <f t="shared" si="30"/>
        <v>73401</v>
      </c>
      <c r="V608" s="42" t="str">
        <f t="shared" si="31"/>
        <v>2,37</v>
      </c>
      <c r="W608" s="42" t="str">
        <f t="shared" si="29"/>
        <v>315</v>
      </c>
      <c r="X608" s="106" t="s">
        <v>2863</v>
      </c>
    </row>
    <row r="609" spans="1:24" ht="14.4" x14ac:dyDescent="0.55000000000000004">
      <c r="A609" s="73">
        <v>73402</v>
      </c>
      <c r="B609" s="28" t="s">
        <v>2755</v>
      </c>
      <c r="C609" s="33">
        <v>2.41</v>
      </c>
      <c r="D609" s="33">
        <v>320</v>
      </c>
      <c r="E609"/>
      <c r="U609" s="27">
        <f t="shared" si="30"/>
        <v>73402</v>
      </c>
      <c r="V609" s="42" t="str">
        <f t="shared" si="31"/>
        <v>2,41</v>
      </c>
      <c r="W609" s="42" t="str">
        <f t="shared" si="29"/>
        <v>320</v>
      </c>
      <c r="X609" s="106" t="s">
        <v>2863</v>
      </c>
    </row>
    <row r="610" spans="1:24" ht="14.4" x14ac:dyDescent="0.55000000000000004">
      <c r="A610" s="73">
        <v>73403</v>
      </c>
      <c r="B610" s="28" t="s">
        <v>2756</v>
      </c>
      <c r="C610" s="33">
        <v>3.76</v>
      </c>
      <c r="D610" s="33">
        <v>499</v>
      </c>
      <c r="E610"/>
      <c r="U610" s="27">
        <f t="shared" si="30"/>
        <v>73403</v>
      </c>
      <c r="V610" s="42" t="str">
        <f t="shared" si="31"/>
        <v>3,76</v>
      </c>
      <c r="W610" s="42" t="str">
        <f t="shared" si="29"/>
        <v>499</v>
      </c>
      <c r="X610" s="106" t="s">
        <v>2863</v>
      </c>
    </row>
    <row r="611" spans="1:24" ht="14.4" x14ac:dyDescent="0.55000000000000004">
      <c r="A611" s="73">
        <v>73404</v>
      </c>
      <c r="B611" s="28" t="s">
        <v>2757</v>
      </c>
      <c r="C611" s="33">
        <v>4.87</v>
      </c>
      <c r="D611" s="33">
        <v>647</v>
      </c>
      <c r="E611"/>
      <c r="U611" s="27">
        <f t="shared" si="30"/>
        <v>73404</v>
      </c>
      <c r="V611" s="42" t="str">
        <f t="shared" si="31"/>
        <v>4,87</v>
      </c>
      <c r="W611" s="42" t="str">
        <f t="shared" si="29"/>
        <v>647</v>
      </c>
      <c r="X611" s="106" t="s">
        <v>2863</v>
      </c>
    </row>
    <row r="612" spans="1:24" ht="14.4" x14ac:dyDescent="0.55000000000000004">
      <c r="A612" s="73">
        <v>73405</v>
      </c>
      <c r="B612" s="28" t="s">
        <v>2758</v>
      </c>
      <c r="C612" s="33">
        <v>3.5</v>
      </c>
      <c r="D612" s="33">
        <v>465</v>
      </c>
      <c r="E612"/>
      <c r="U612" s="27">
        <f t="shared" si="30"/>
        <v>73405</v>
      </c>
      <c r="V612" s="42" t="str">
        <f t="shared" si="31"/>
        <v>3,50</v>
      </c>
      <c r="W612" s="42" t="str">
        <f t="shared" si="29"/>
        <v>465</v>
      </c>
      <c r="X612" s="106" t="s">
        <v>2863</v>
      </c>
    </row>
    <row r="613" spans="1:24" ht="14.4" x14ac:dyDescent="0.55000000000000004">
      <c r="A613" s="73">
        <v>73406</v>
      </c>
      <c r="B613" s="28" t="s">
        <v>2759</v>
      </c>
      <c r="C613" s="33">
        <v>5.03</v>
      </c>
      <c r="D613" s="33">
        <v>668</v>
      </c>
      <c r="E613"/>
      <c r="U613" s="27">
        <f t="shared" si="30"/>
        <v>73406</v>
      </c>
      <c r="V613" s="42" t="str">
        <f t="shared" si="31"/>
        <v>5,03</v>
      </c>
      <c r="W613" s="42" t="str">
        <f t="shared" si="29"/>
        <v>668</v>
      </c>
      <c r="X613" s="106" t="s">
        <v>2863</v>
      </c>
    </row>
    <row r="614" spans="1:24" ht="14.4" x14ac:dyDescent="0.55000000000000004">
      <c r="A614" s="73">
        <v>73407</v>
      </c>
      <c r="B614" s="28" t="s">
        <v>2760</v>
      </c>
      <c r="C614" s="33">
        <v>7.84</v>
      </c>
      <c r="D614" s="33">
        <v>1040</v>
      </c>
      <c r="E614"/>
      <c r="U614" s="27">
        <f t="shared" si="30"/>
        <v>73407</v>
      </c>
      <c r="V614" s="42" t="str">
        <f t="shared" si="31"/>
        <v>7,84</v>
      </c>
      <c r="W614" s="42" t="str">
        <f t="shared" si="29"/>
        <v>1.040</v>
      </c>
      <c r="X614" s="106" t="s">
        <v>2863</v>
      </c>
    </row>
    <row r="615" spans="1:24" ht="14.4" x14ac:dyDescent="0.55000000000000004">
      <c r="A615" s="73">
        <v>73501</v>
      </c>
      <c r="B615" s="28" t="s">
        <v>2761</v>
      </c>
      <c r="C615" s="33">
        <v>1.5</v>
      </c>
      <c r="D615" s="33">
        <v>199</v>
      </c>
      <c r="E615"/>
      <c r="U615" s="27">
        <f t="shared" si="30"/>
        <v>73501</v>
      </c>
      <c r="V615" s="42" t="str">
        <f t="shared" si="31"/>
        <v>1,50</v>
      </c>
      <c r="W615" s="42" t="str">
        <f t="shared" si="29"/>
        <v>199</v>
      </c>
      <c r="X615" s="106" t="s">
        <v>2863</v>
      </c>
    </row>
    <row r="616" spans="1:24" ht="14.4" x14ac:dyDescent="0.55000000000000004">
      <c r="A616" s="73">
        <v>73502</v>
      </c>
      <c r="B616" s="28" t="s">
        <v>2762</v>
      </c>
      <c r="C616" s="33">
        <v>1.84</v>
      </c>
      <c r="D616" s="33">
        <v>244</v>
      </c>
      <c r="E616"/>
      <c r="U616" s="27">
        <f t="shared" si="30"/>
        <v>73502</v>
      </c>
      <c r="V616" s="42" t="str">
        <f t="shared" si="31"/>
        <v>1,84</v>
      </c>
      <c r="W616" s="42" t="str">
        <f t="shared" si="29"/>
        <v>244</v>
      </c>
      <c r="X616" s="106" t="s">
        <v>2863</v>
      </c>
    </row>
    <row r="617" spans="1:24" ht="14.4" x14ac:dyDescent="0.55000000000000004">
      <c r="A617" s="73">
        <v>73503</v>
      </c>
      <c r="B617" s="28" t="s">
        <v>2763</v>
      </c>
      <c r="C617" s="33">
        <v>3.08</v>
      </c>
      <c r="D617" s="33">
        <v>409</v>
      </c>
      <c r="E617"/>
      <c r="U617" s="27">
        <f t="shared" si="30"/>
        <v>73503</v>
      </c>
      <c r="V617" s="42" t="str">
        <f t="shared" si="31"/>
        <v>3,08</v>
      </c>
      <c r="W617" s="42" t="str">
        <f t="shared" si="29"/>
        <v>409</v>
      </c>
      <c r="X617" s="106" t="s">
        <v>2863</v>
      </c>
    </row>
    <row r="618" spans="1:24" ht="14.4" x14ac:dyDescent="0.55000000000000004">
      <c r="A618" s="73">
        <v>73504</v>
      </c>
      <c r="B618" s="28" t="s">
        <v>2764</v>
      </c>
      <c r="C618" s="33">
        <v>4.05</v>
      </c>
      <c r="D618" s="33">
        <v>537</v>
      </c>
      <c r="E618"/>
      <c r="U618" s="27">
        <f t="shared" si="30"/>
        <v>73504</v>
      </c>
      <c r="V618" s="42" t="str">
        <f t="shared" si="31"/>
        <v>4,05</v>
      </c>
      <c r="W618" s="42" t="str">
        <f t="shared" si="29"/>
        <v>537</v>
      </c>
      <c r="X618" s="106" t="s">
        <v>2863</v>
      </c>
    </row>
    <row r="619" spans="1:24" ht="14.4" x14ac:dyDescent="0.55000000000000004">
      <c r="A619" s="73">
        <v>73505</v>
      </c>
      <c r="B619" s="28" t="s">
        <v>2765</v>
      </c>
      <c r="C619" s="33">
        <v>6.72</v>
      </c>
      <c r="D619" s="33">
        <v>892</v>
      </c>
      <c r="E619"/>
      <c r="U619" s="27">
        <f t="shared" si="30"/>
        <v>73505</v>
      </c>
      <c r="V619" s="42" t="str">
        <f t="shared" si="31"/>
        <v>6,72</v>
      </c>
      <c r="W619" s="42" t="str">
        <f t="shared" si="29"/>
        <v>892</v>
      </c>
      <c r="X619" s="106" t="s">
        <v>2863</v>
      </c>
    </row>
    <row r="620" spans="1:24" ht="14.4" x14ac:dyDescent="0.55000000000000004">
      <c r="A620" s="73">
        <v>73506</v>
      </c>
      <c r="B620" s="28" t="s">
        <v>2766</v>
      </c>
      <c r="C620" s="33">
        <v>13.01</v>
      </c>
      <c r="D620" s="33">
        <v>1727</v>
      </c>
      <c r="E620"/>
      <c r="U620" s="27">
        <f t="shared" si="30"/>
        <v>73506</v>
      </c>
      <c r="V620" s="42" t="str">
        <f t="shared" si="31"/>
        <v>13,01</v>
      </c>
      <c r="W620" s="42" t="str">
        <f t="shared" si="29"/>
        <v>1.727</v>
      </c>
      <c r="X620" s="106" t="s">
        <v>2863</v>
      </c>
    </row>
    <row r="621" spans="1:24" ht="14.4" x14ac:dyDescent="0.55000000000000004">
      <c r="A621" s="73">
        <v>73601</v>
      </c>
      <c r="B621" s="28" t="s">
        <v>221</v>
      </c>
      <c r="C621" s="33">
        <v>17.309999999999999</v>
      </c>
      <c r="D621" s="33">
        <v>2297</v>
      </c>
      <c r="E621"/>
      <c r="U621" s="27">
        <f t="shared" si="30"/>
        <v>73601</v>
      </c>
      <c r="V621" s="42" t="str">
        <f t="shared" si="31"/>
        <v>17,31</v>
      </c>
      <c r="W621" s="42" t="str">
        <f t="shared" si="29"/>
        <v>2.297</v>
      </c>
      <c r="X621" s="106" t="s">
        <v>2863</v>
      </c>
    </row>
    <row r="622" spans="1:24" ht="14.4" x14ac:dyDescent="0.55000000000000004">
      <c r="A622" s="73">
        <v>73602</v>
      </c>
      <c r="B622" s="28" t="s">
        <v>222</v>
      </c>
      <c r="C622" s="33">
        <v>5.48</v>
      </c>
      <c r="D622" s="33">
        <v>727</v>
      </c>
      <c r="E622"/>
      <c r="U622" s="27">
        <f t="shared" si="30"/>
        <v>73602</v>
      </c>
      <c r="V622" s="42" t="str">
        <f t="shared" si="31"/>
        <v>5,48</v>
      </c>
      <c r="W622" s="42" t="str">
        <f t="shared" si="29"/>
        <v>727</v>
      </c>
      <c r="X622" s="106" t="s">
        <v>2863</v>
      </c>
    </row>
    <row r="623" spans="1:24" ht="14.4" x14ac:dyDescent="0.55000000000000004">
      <c r="A623" s="73">
        <v>73701</v>
      </c>
      <c r="B623" s="28" t="s">
        <v>2767</v>
      </c>
      <c r="C623" s="33">
        <v>5.05</v>
      </c>
      <c r="D623" s="33">
        <v>670</v>
      </c>
      <c r="E623"/>
      <c r="U623" s="27">
        <f t="shared" si="30"/>
        <v>73701</v>
      </c>
      <c r="V623" s="42" t="str">
        <f t="shared" si="31"/>
        <v>5,05</v>
      </c>
      <c r="W623" s="42" t="str">
        <f t="shared" si="29"/>
        <v>670</v>
      </c>
      <c r="X623" s="106" t="s">
        <v>2863</v>
      </c>
    </row>
    <row r="624" spans="1:24" ht="14.4" x14ac:dyDescent="0.55000000000000004">
      <c r="A624" s="73">
        <v>73801</v>
      </c>
      <c r="B624" s="28" t="s">
        <v>158</v>
      </c>
      <c r="C624" s="33">
        <v>1.91</v>
      </c>
      <c r="D624" s="33">
        <v>253</v>
      </c>
      <c r="E624"/>
      <c r="U624" s="27">
        <f t="shared" si="30"/>
        <v>73801</v>
      </c>
      <c r="V624" s="42" t="str">
        <f t="shared" si="31"/>
        <v>1,91</v>
      </c>
      <c r="W624" s="42" t="str">
        <f t="shared" si="29"/>
        <v>253</v>
      </c>
      <c r="X624" s="106" t="s">
        <v>2863</v>
      </c>
    </row>
    <row r="625" spans="1:24" ht="14.4" x14ac:dyDescent="0.55000000000000004">
      <c r="A625" s="73">
        <v>73802</v>
      </c>
      <c r="B625" s="28" t="s">
        <v>515</v>
      </c>
      <c r="C625" s="33">
        <v>5.36</v>
      </c>
      <c r="D625" s="33">
        <v>711</v>
      </c>
      <c r="E625"/>
      <c r="U625" s="27">
        <f t="shared" si="30"/>
        <v>73802</v>
      </c>
      <c r="V625" s="42" t="str">
        <f t="shared" si="31"/>
        <v>5,36</v>
      </c>
      <c r="W625" s="42" t="str">
        <f t="shared" si="29"/>
        <v>711</v>
      </c>
      <c r="X625" s="106" t="s">
        <v>2863</v>
      </c>
    </row>
    <row r="626" spans="1:24" ht="14.4" x14ac:dyDescent="0.55000000000000004">
      <c r="A626" s="73">
        <v>73803</v>
      </c>
      <c r="B626" s="28" t="s">
        <v>516</v>
      </c>
      <c r="C626" s="33">
        <v>3.73</v>
      </c>
      <c r="D626" s="33">
        <v>495</v>
      </c>
      <c r="E626"/>
      <c r="U626" s="27">
        <f t="shared" si="30"/>
        <v>73803</v>
      </c>
      <c r="V626" s="42" t="str">
        <f t="shared" si="31"/>
        <v>3,73</v>
      </c>
      <c r="W626" s="42" t="str">
        <f t="shared" si="29"/>
        <v>495</v>
      </c>
      <c r="X626" s="106" t="s">
        <v>2863</v>
      </c>
    </row>
    <row r="627" spans="1:24" ht="14.4" x14ac:dyDescent="0.55000000000000004">
      <c r="A627" s="73">
        <v>73804</v>
      </c>
      <c r="B627" s="28" t="s">
        <v>517</v>
      </c>
      <c r="C627" s="33">
        <v>12.15</v>
      </c>
      <c r="D627" s="33">
        <v>1613</v>
      </c>
      <c r="E627"/>
      <c r="U627" s="27">
        <f t="shared" si="30"/>
        <v>73804</v>
      </c>
      <c r="V627" s="42" t="str">
        <f t="shared" si="31"/>
        <v>12,15</v>
      </c>
      <c r="W627" s="42" t="str">
        <f t="shared" si="29"/>
        <v>1.613</v>
      </c>
      <c r="X627" s="106" t="s">
        <v>2863</v>
      </c>
    </row>
    <row r="628" spans="1:24" ht="14.4" x14ac:dyDescent="0.55000000000000004">
      <c r="A628" s="73">
        <v>73805</v>
      </c>
      <c r="B628" s="28" t="s">
        <v>518</v>
      </c>
      <c r="C628" s="33">
        <v>20.67</v>
      </c>
      <c r="D628" s="33">
        <v>2743</v>
      </c>
      <c r="E628"/>
      <c r="U628" s="27">
        <f t="shared" si="30"/>
        <v>73805</v>
      </c>
      <c r="V628" s="42" t="str">
        <f t="shared" si="31"/>
        <v>20,67</v>
      </c>
      <c r="W628" s="42" t="str">
        <f t="shared" si="29"/>
        <v>2.743</v>
      </c>
      <c r="X628" s="106" t="s">
        <v>2863</v>
      </c>
    </row>
    <row r="629" spans="1:24" ht="14.4" x14ac:dyDescent="0.55000000000000004">
      <c r="A629" s="73">
        <v>83901</v>
      </c>
      <c r="B629" s="28" t="s">
        <v>2768</v>
      </c>
      <c r="C629" s="33">
        <v>1.94</v>
      </c>
      <c r="D629" s="33">
        <v>258</v>
      </c>
      <c r="E629"/>
      <c r="U629" s="27">
        <f t="shared" si="30"/>
        <v>83901</v>
      </c>
      <c r="V629" s="42" t="str">
        <f t="shared" si="31"/>
        <v>1,94</v>
      </c>
      <c r="W629" s="42" t="str">
        <f t="shared" si="29"/>
        <v>258</v>
      </c>
      <c r="X629" s="106" t="s">
        <v>2863</v>
      </c>
    </row>
    <row r="630" spans="1:24" ht="14.4" x14ac:dyDescent="0.55000000000000004">
      <c r="A630" s="73">
        <v>83902</v>
      </c>
      <c r="B630" s="28" t="s">
        <v>2769</v>
      </c>
      <c r="C630" s="33">
        <v>2.23</v>
      </c>
      <c r="D630" s="33">
        <v>296</v>
      </c>
      <c r="E630"/>
      <c r="U630" s="27">
        <f t="shared" si="30"/>
        <v>83902</v>
      </c>
      <c r="V630" s="42" t="str">
        <f t="shared" si="31"/>
        <v>2,23</v>
      </c>
      <c r="W630" s="42" t="str">
        <f t="shared" si="29"/>
        <v>296</v>
      </c>
      <c r="X630" s="106" t="s">
        <v>2863</v>
      </c>
    </row>
    <row r="631" spans="1:24" ht="14.4" x14ac:dyDescent="0.55000000000000004">
      <c r="A631" s="73">
        <v>83903</v>
      </c>
      <c r="B631" s="28" t="s">
        <v>2770</v>
      </c>
      <c r="C631" s="33">
        <v>2.81</v>
      </c>
      <c r="D631" s="33">
        <v>373</v>
      </c>
      <c r="E631"/>
      <c r="U631" s="27">
        <f t="shared" si="30"/>
        <v>83903</v>
      </c>
      <c r="V631" s="42" t="str">
        <f t="shared" si="31"/>
        <v>2,81</v>
      </c>
      <c r="W631" s="42" t="str">
        <f t="shared" si="29"/>
        <v>373</v>
      </c>
      <c r="X631" s="106" t="s">
        <v>2863</v>
      </c>
    </row>
    <row r="632" spans="1:24" ht="14.4" x14ac:dyDescent="0.55000000000000004">
      <c r="A632" s="73">
        <v>83904</v>
      </c>
      <c r="B632" s="28" t="s">
        <v>2771</v>
      </c>
      <c r="C632" s="33">
        <v>3.59</v>
      </c>
      <c r="D632" s="33">
        <v>476</v>
      </c>
      <c r="E632"/>
      <c r="U632" s="27">
        <f t="shared" si="30"/>
        <v>83904</v>
      </c>
      <c r="V632" s="42" t="str">
        <f t="shared" si="31"/>
        <v>3,59</v>
      </c>
      <c r="W632" s="42" t="str">
        <f t="shared" si="29"/>
        <v>476</v>
      </c>
      <c r="X632" s="106" t="s">
        <v>2863</v>
      </c>
    </row>
    <row r="633" spans="1:24" ht="14.4" x14ac:dyDescent="0.55000000000000004">
      <c r="A633" s="73">
        <v>83905</v>
      </c>
      <c r="B633" s="28" t="s">
        <v>2772</v>
      </c>
      <c r="C633" s="33">
        <v>4.45</v>
      </c>
      <c r="D633" s="33">
        <v>590</v>
      </c>
      <c r="E633"/>
      <c r="U633" s="27">
        <f t="shared" si="30"/>
        <v>83905</v>
      </c>
      <c r="V633" s="42" t="str">
        <f t="shared" si="31"/>
        <v>4,45</v>
      </c>
      <c r="W633" s="42" t="str">
        <f t="shared" si="29"/>
        <v>590</v>
      </c>
      <c r="X633" s="106" t="s">
        <v>2863</v>
      </c>
    </row>
    <row r="634" spans="1:24" ht="14.4" x14ac:dyDescent="0.55000000000000004">
      <c r="A634" s="73">
        <v>83906</v>
      </c>
      <c r="B634" s="28" t="s">
        <v>2773</v>
      </c>
      <c r="C634" s="33">
        <v>7.25</v>
      </c>
      <c r="D634" s="33">
        <v>962</v>
      </c>
      <c r="E634"/>
      <c r="U634" s="27">
        <f t="shared" si="30"/>
        <v>83906</v>
      </c>
      <c r="V634" s="42" t="str">
        <f t="shared" si="31"/>
        <v>7,25</v>
      </c>
      <c r="W634" s="42" t="str">
        <f t="shared" si="29"/>
        <v>962</v>
      </c>
      <c r="X634" s="106" t="s">
        <v>2863</v>
      </c>
    </row>
    <row r="635" spans="1:24" ht="14.4" x14ac:dyDescent="0.55000000000000004">
      <c r="A635" s="73">
        <v>84001</v>
      </c>
      <c r="B635" s="28" t="s">
        <v>2774</v>
      </c>
      <c r="C635" s="33">
        <v>2.19</v>
      </c>
      <c r="D635" s="33">
        <v>291</v>
      </c>
      <c r="E635"/>
      <c r="U635" s="27">
        <f t="shared" si="30"/>
        <v>84001</v>
      </c>
      <c r="V635" s="42" t="str">
        <f t="shared" si="31"/>
        <v>2,19</v>
      </c>
      <c r="W635" s="42" t="str">
        <f t="shared" si="29"/>
        <v>291</v>
      </c>
      <c r="X635" s="106" t="s">
        <v>2863</v>
      </c>
    </row>
    <row r="636" spans="1:24" ht="14.4" x14ac:dyDescent="0.55000000000000004">
      <c r="A636" s="73">
        <v>84002</v>
      </c>
      <c r="B636" s="28" t="s">
        <v>2775</v>
      </c>
      <c r="C636" s="33">
        <v>3.21</v>
      </c>
      <c r="D636" s="33">
        <v>426</v>
      </c>
      <c r="E636"/>
      <c r="U636" s="27">
        <f t="shared" si="30"/>
        <v>84002</v>
      </c>
      <c r="V636" s="42" t="str">
        <f t="shared" si="31"/>
        <v>3,21</v>
      </c>
      <c r="W636" s="42" t="str">
        <f t="shared" si="29"/>
        <v>426</v>
      </c>
      <c r="X636" s="106" t="s">
        <v>2863</v>
      </c>
    </row>
    <row r="637" spans="1:24" ht="14.4" x14ac:dyDescent="0.55000000000000004">
      <c r="A637" s="73">
        <v>84003</v>
      </c>
      <c r="B637" s="28" t="s">
        <v>2776</v>
      </c>
      <c r="C637" s="33">
        <v>4.92</v>
      </c>
      <c r="D637" s="33">
        <v>653</v>
      </c>
      <c r="E637"/>
      <c r="U637" s="27">
        <f t="shared" si="30"/>
        <v>84003</v>
      </c>
      <c r="V637" s="42" t="str">
        <f t="shared" si="31"/>
        <v>4,92</v>
      </c>
      <c r="W637" s="42" t="str">
        <f t="shared" si="29"/>
        <v>653</v>
      </c>
      <c r="X637" s="106" t="s">
        <v>2863</v>
      </c>
    </row>
    <row r="638" spans="1:24" ht="14.4" x14ac:dyDescent="0.55000000000000004">
      <c r="A638" s="73">
        <v>84004</v>
      </c>
      <c r="B638" s="28" t="s">
        <v>2777</v>
      </c>
      <c r="C638" s="33">
        <v>5.49</v>
      </c>
      <c r="D638" s="33">
        <v>729</v>
      </c>
      <c r="E638"/>
      <c r="U638" s="27">
        <f t="shared" si="30"/>
        <v>84004</v>
      </c>
      <c r="V638" s="42" t="str">
        <f t="shared" si="31"/>
        <v>5,49</v>
      </c>
      <c r="W638" s="42" t="str">
        <f t="shared" si="29"/>
        <v>729</v>
      </c>
      <c r="X638" s="106" t="s">
        <v>2863</v>
      </c>
    </row>
    <row r="639" spans="1:24" ht="14.4" x14ac:dyDescent="0.55000000000000004">
      <c r="A639" s="73">
        <v>84005</v>
      </c>
      <c r="B639" s="28" t="s">
        <v>2778</v>
      </c>
      <c r="C639" s="33">
        <v>7.32</v>
      </c>
      <c r="D639" s="33">
        <v>971</v>
      </c>
      <c r="E639"/>
      <c r="U639" s="27">
        <f t="shared" si="30"/>
        <v>84005</v>
      </c>
      <c r="V639" s="42" t="str">
        <f t="shared" si="31"/>
        <v>7,32</v>
      </c>
      <c r="W639" s="42" t="str">
        <f t="shared" si="29"/>
        <v>971</v>
      </c>
      <c r="X639" s="106" t="s">
        <v>2863</v>
      </c>
    </row>
    <row r="640" spans="1:24" ht="14.4" x14ac:dyDescent="0.55000000000000004">
      <c r="A640" s="73">
        <v>84006</v>
      </c>
      <c r="B640" s="28" t="s">
        <v>2779</v>
      </c>
      <c r="C640" s="33">
        <v>8.5</v>
      </c>
      <c r="D640" s="33">
        <v>1128</v>
      </c>
      <c r="E640"/>
      <c r="U640" s="27">
        <f t="shared" si="30"/>
        <v>84006</v>
      </c>
      <c r="V640" s="42" t="str">
        <f t="shared" si="31"/>
        <v>8,50</v>
      </c>
      <c r="W640" s="42" t="str">
        <f t="shared" si="29"/>
        <v>1.128</v>
      </c>
      <c r="X640" s="106" t="s">
        <v>2863</v>
      </c>
    </row>
    <row r="641" spans="1:24" ht="14.4" x14ac:dyDescent="0.55000000000000004">
      <c r="A641" s="73">
        <v>84007</v>
      </c>
      <c r="B641" s="28" t="s">
        <v>2780</v>
      </c>
      <c r="C641" s="33">
        <v>13.35</v>
      </c>
      <c r="D641" s="33">
        <v>1772</v>
      </c>
      <c r="E641"/>
      <c r="U641" s="27">
        <f t="shared" si="30"/>
        <v>84007</v>
      </c>
      <c r="V641" s="42" t="str">
        <f t="shared" si="31"/>
        <v>13,35</v>
      </c>
      <c r="W641" s="42" t="str">
        <f t="shared" si="29"/>
        <v>1.772</v>
      </c>
      <c r="X641" s="106" t="s">
        <v>2863</v>
      </c>
    </row>
    <row r="642" spans="1:24" ht="14.4" x14ac:dyDescent="0.55000000000000004">
      <c r="A642" s="73">
        <v>84008</v>
      </c>
      <c r="B642" s="28" t="s">
        <v>2781</v>
      </c>
      <c r="C642" s="33">
        <v>24.87</v>
      </c>
      <c r="D642" s="33">
        <v>3301</v>
      </c>
      <c r="E642"/>
      <c r="U642" s="27">
        <f t="shared" si="30"/>
        <v>84008</v>
      </c>
      <c r="V642" s="42" t="str">
        <f t="shared" si="31"/>
        <v>24,87</v>
      </c>
      <c r="W642" s="42" t="str">
        <f t="shared" si="29"/>
        <v>3.301</v>
      </c>
      <c r="X642" s="106" t="s">
        <v>2863</v>
      </c>
    </row>
    <row r="643" spans="1:24" ht="14.4" x14ac:dyDescent="0.55000000000000004">
      <c r="A643" s="73">
        <v>84009</v>
      </c>
      <c r="B643" s="28" t="s">
        <v>2782</v>
      </c>
      <c r="C643" s="33">
        <v>40.01</v>
      </c>
      <c r="D643" s="33">
        <v>5310</v>
      </c>
      <c r="E643"/>
      <c r="U643" s="27">
        <f t="shared" si="30"/>
        <v>84009</v>
      </c>
      <c r="V643" s="42" t="str">
        <f t="shared" si="31"/>
        <v>40,01</v>
      </c>
      <c r="W643" s="42" t="str">
        <f t="shared" ref="W643:W700" si="32">TEXT(D643,"0.00")</f>
        <v>5.310</v>
      </c>
      <c r="X643" s="106" t="s">
        <v>2863</v>
      </c>
    </row>
    <row r="644" spans="1:24" ht="14.4" x14ac:dyDescent="0.55000000000000004">
      <c r="A644" s="73">
        <v>84010</v>
      </c>
      <c r="B644" s="28" t="s">
        <v>2783</v>
      </c>
      <c r="C644" s="33">
        <v>60.89</v>
      </c>
      <c r="D644" s="33">
        <v>8081</v>
      </c>
      <c r="E644"/>
      <c r="U644" s="27">
        <f t="shared" si="30"/>
        <v>84010</v>
      </c>
      <c r="V644" s="42" t="str">
        <f t="shared" si="31"/>
        <v>60,89</v>
      </c>
      <c r="W644" s="42" t="str">
        <f t="shared" si="32"/>
        <v>8.081</v>
      </c>
      <c r="X644" s="106" t="s">
        <v>2863</v>
      </c>
    </row>
    <row r="645" spans="1:24" ht="14.4" x14ac:dyDescent="0.55000000000000004">
      <c r="A645" s="73">
        <v>84011</v>
      </c>
      <c r="B645" s="28" t="s">
        <v>2784</v>
      </c>
      <c r="C645" s="33">
        <v>121.76</v>
      </c>
      <c r="D645" s="33">
        <v>16160</v>
      </c>
      <c r="E645"/>
      <c r="U645" s="27">
        <f t="shared" si="30"/>
        <v>84011</v>
      </c>
      <c r="V645" s="42" t="str">
        <f t="shared" si="31"/>
        <v>121,76</v>
      </c>
      <c r="W645" s="42" t="str">
        <f t="shared" si="32"/>
        <v>16.160</v>
      </c>
      <c r="X645" s="106" t="s">
        <v>2863</v>
      </c>
    </row>
    <row r="646" spans="1:24" ht="14.4" x14ac:dyDescent="0.55000000000000004">
      <c r="A646" s="73">
        <v>84012</v>
      </c>
      <c r="B646" s="28" t="s">
        <v>2785</v>
      </c>
      <c r="C646" s="33">
        <v>3.1</v>
      </c>
      <c r="D646" s="33">
        <v>412</v>
      </c>
      <c r="E646"/>
      <c r="U646" s="27">
        <f t="shared" si="30"/>
        <v>84012</v>
      </c>
      <c r="V646" s="42" t="str">
        <f t="shared" si="31"/>
        <v>3,10</v>
      </c>
      <c r="W646" s="42" t="str">
        <f t="shared" si="32"/>
        <v>412</v>
      </c>
      <c r="X646" s="106" t="s">
        <v>2863</v>
      </c>
    </row>
    <row r="647" spans="1:24" ht="14.4" x14ac:dyDescent="0.55000000000000004">
      <c r="A647" s="73">
        <v>84013</v>
      </c>
      <c r="B647" s="28" t="s">
        <v>2786</v>
      </c>
      <c r="C647" s="33">
        <v>4.53</v>
      </c>
      <c r="D647" s="33">
        <v>601</v>
      </c>
      <c r="E647"/>
      <c r="U647" s="27">
        <f t="shared" si="30"/>
        <v>84013</v>
      </c>
      <c r="V647" s="42" t="str">
        <f t="shared" si="31"/>
        <v>4,53</v>
      </c>
      <c r="W647" s="42" t="str">
        <f t="shared" si="32"/>
        <v>601</v>
      </c>
      <c r="X647" s="106" t="s">
        <v>2863</v>
      </c>
    </row>
    <row r="648" spans="1:24" ht="14.4" x14ac:dyDescent="0.55000000000000004">
      <c r="A648" s="73">
        <v>84014</v>
      </c>
      <c r="B648" s="28" t="s">
        <v>2787</v>
      </c>
      <c r="C648" s="33">
        <v>7.23</v>
      </c>
      <c r="D648" s="33">
        <v>960</v>
      </c>
      <c r="E648"/>
      <c r="U648" s="27">
        <f t="shared" si="30"/>
        <v>84014</v>
      </c>
      <c r="V648" s="42" t="str">
        <f t="shared" si="31"/>
        <v>7,23</v>
      </c>
      <c r="W648" s="42" t="str">
        <f t="shared" si="32"/>
        <v>960</v>
      </c>
      <c r="X648" s="106" t="s">
        <v>2863</v>
      </c>
    </row>
    <row r="649" spans="1:24" ht="14.4" x14ac:dyDescent="0.55000000000000004">
      <c r="A649" s="73">
        <v>84015</v>
      </c>
      <c r="B649" s="28" t="s">
        <v>2788</v>
      </c>
      <c r="C649" s="33">
        <v>8.98</v>
      </c>
      <c r="D649" s="33">
        <v>1192</v>
      </c>
      <c r="E649"/>
      <c r="U649" s="27">
        <f t="shared" si="30"/>
        <v>84015</v>
      </c>
      <c r="V649" s="42" t="str">
        <f t="shared" si="31"/>
        <v>8,98</v>
      </c>
      <c r="W649" s="42" t="str">
        <f t="shared" si="32"/>
        <v>1.192</v>
      </c>
      <c r="X649" s="106" t="s">
        <v>2863</v>
      </c>
    </row>
    <row r="650" spans="1:24" ht="14.4" x14ac:dyDescent="0.55000000000000004">
      <c r="A650" s="73">
        <v>84016</v>
      </c>
      <c r="B650" s="28" t="s">
        <v>2789</v>
      </c>
      <c r="C650" s="33">
        <v>12.25</v>
      </c>
      <c r="D650" s="33">
        <v>1626</v>
      </c>
      <c r="E650"/>
      <c r="U650" s="27">
        <f t="shared" si="30"/>
        <v>84016</v>
      </c>
      <c r="V650" s="42" t="str">
        <f t="shared" si="31"/>
        <v>12,25</v>
      </c>
      <c r="W650" s="42" t="str">
        <f t="shared" si="32"/>
        <v>1.626</v>
      </c>
      <c r="X650" s="106" t="s">
        <v>2863</v>
      </c>
    </row>
    <row r="651" spans="1:24" ht="14.4" x14ac:dyDescent="0.55000000000000004">
      <c r="A651" s="73">
        <v>84017</v>
      </c>
      <c r="B651" s="28" t="s">
        <v>2790</v>
      </c>
      <c r="C651" s="33">
        <v>14.41</v>
      </c>
      <c r="D651" s="33">
        <v>1913</v>
      </c>
      <c r="E651"/>
      <c r="U651" s="27">
        <f t="shared" ref="U651:U700" si="33">A651</f>
        <v>84017</v>
      </c>
      <c r="V651" s="42" t="str">
        <f t="shared" ref="V651:V700" si="34">TEXT(C651,"0,00")</f>
        <v>14,41</v>
      </c>
      <c r="W651" s="42" t="str">
        <f t="shared" si="32"/>
        <v>1.913</v>
      </c>
      <c r="X651" s="106" t="s">
        <v>2863</v>
      </c>
    </row>
    <row r="652" spans="1:24" ht="14.4" x14ac:dyDescent="0.55000000000000004">
      <c r="A652" s="73">
        <v>84018</v>
      </c>
      <c r="B652" s="28" t="s">
        <v>2791</v>
      </c>
      <c r="C652" s="33">
        <v>23.05</v>
      </c>
      <c r="D652" s="33">
        <v>3059</v>
      </c>
      <c r="E652"/>
      <c r="U652" s="27">
        <f t="shared" si="33"/>
        <v>84018</v>
      </c>
      <c r="V652" s="42" t="str">
        <f t="shared" si="34"/>
        <v>23,05</v>
      </c>
      <c r="W652" s="42" t="str">
        <f t="shared" si="32"/>
        <v>3.059</v>
      </c>
      <c r="X652" s="106" t="s">
        <v>2863</v>
      </c>
    </row>
    <row r="653" spans="1:24" ht="14.4" x14ac:dyDescent="0.55000000000000004">
      <c r="A653" s="73">
        <v>84019</v>
      </c>
      <c r="B653" s="28" t="s">
        <v>2792</v>
      </c>
      <c r="C653" s="33">
        <v>43.28</v>
      </c>
      <c r="D653" s="33">
        <v>5744</v>
      </c>
      <c r="E653"/>
      <c r="U653" s="27">
        <f t="shared" si="33"/>
        <v>84019</v>
      </c>
      <c r="V653" s="42" t="str">
        <f t="shared" si="34"/>
        <v>43,28</v>
      </c>
      <c r="W653" s="42" t="str">
        <f t="shared" si="32"/>
        <v>5.744</v>
      </c>
      <c r="X653" s="106" t="s">
        <v>2863</v>
      </c>
    </row>
    <row r="654" spans="1:24" ht="14.4" x14ac:dyDescent="0.55000000000000004">
      <c r="A654" s="73">
        <v>84020</v>
      </c>
      <c r="B654" s="28" t="s">
        <v>2793</v>
      </c>
      <c r="C654" s="33">
        <v>67.19</v>
      </c>
      <c r="D654" s="33">
        <v>8918</v>
      </c>
      <c r="E654"/>
      <c r="U654" s="27">
        <f t="shared" si="33"/>
        <v>84020</v>
      </c>
      <c r="V654" s="42" t="str">
        <f t="shared" si="34"/>
        <v>67,19</v>
      </c>
      <c r="W654" s="42" t="str">
        <f t="shared" si="32"/>
        <v>8.918</v>
      </c>
      <c r="X654" s="106" t="s">
        <v>2863</v>
      </c>
    </row>
    <row r="655" spans="1:24" ht="14.4" x14ac:dyDescent="0.55000000000000004">
      <c r="A655" s="73">
        <v>84101</v>
      </c>
      <c r="B655" s="28" t="s">
        <v>2794</v>
      </c>
      <c r="C655" s="33">
        <v>2.94</v>
      </c>
      <c r="D655" s="33">
        <v>390</v>
      </c>
      <c r="E655"/>
      <c r="U655" s="27">
        <f t="shared" si="33"/>
        <v>84101</v>
      </c>
      <c r="V655" s="42" t="str">
        <f t="shared" si="34"/>
        <v>2,94</v>
      </c>
      <c r="W655" s="42" t="str">
        <f t="shared" si="32"/>
        <v>390</v>
      </c>
      <c r="X655" s="106" t="s">
        <v>2863</v>
      </c>
    </row>
    <row r="656" spans="1:24" ht="14.4" x14ac:dyDescent="0.55000000000000004">
      <c r="A656" s="73">
        <v>84102</v>
      </c>
      <c r="B656" s="28" t="s">
        <v>2795</v>
      </c>
      <c r="C656" s="33">
        <v>4.4800000000000004</v>
      </c>
      <c r="D656" s="33">
        <v>594</v>
      </c>
      <c r="E656"/>
      <c r="U656" s="27">
        <f t="shared" si="33"/>
        <v>84102</v>
      </c>
      <c r="V656" s="42" t="str">
        <f t="shared" si="34"/>
        <v>4,48</v>
      </c>
      <c r="W656" s="42" t="str">
        <f t="shared" si="32"/>
        <v>594</v>
      </c>
      <c r="X656" s="106" t="s">
        <v>2863</v>
      </c>
    </row>
    <row r="657" spans="1:24" ht="14.4" x14ac:dyDescent="0.55000000000000004">
      <c r="A657" s="73">
        <v>84103</v>
      </c>
      <c r="B657" s="28" t="s">
        <v>2796</v>
      </c>
      <c r="C657" s="33">
        <v>9.61</v>
      </c>
      <c r="D657" s="33">
        <v>1276</v>
      </c>
      <c r="E657"/>
      <c r="U657" s="27">
        <f t="shared" si="33"/>
        <v>84103</v>
      </c>
      <c r="V657" s="42" t="str">
        <f t="shared" si="34"/>
        <v>9,61</v>
      </c>
      <c r="W657" s="42" t="str">
        <f t="shared" si="32"/>
        <v>1.276</v>
      </c>
      <c r="X657" s="106" t="s">
        <v>2863</v>
      </c>
    </row>
    <row r="658" spans="1:24" ht="14.4" x14ac:dyDescent="0.55000000000000004">
      <c r="A658" s="73">
        <v>84201</v>
      </c>
      <c r="B658" s="28" t="s">
        <v>2797</v>
      </c>
      <c r="C658" s="33">
        <v>5.88</v>
      </c>
      <c r="D658" s="33">
        <v>780</v>
      </c>
      <c r="E658"/>
      <c r="U658" s="27">
        <f t="shared" si="33"/>
        <v>84201</v>
      </c>
      <c r="V658" s="42" t="str">
        <f t="shared" si="34"/>
        <v>5,88</v>
      </c>
      <c r="W658" s="42" t="str">
        <f t="shared" si="32"/>
        <v>780</v>
      </c>
      <c r="X658" s="106" t="s">
        <v>2863</v>
      </c>
    </row>
    <row r="659" spans="1:24" ht="14.4" x14ac:dyDescent="0.55000000000000004">
      <c r="A659" s="73">
        <v>84202</v>
      </c>
      <c r="B659" s="28" t="s">
        <v>3080</v>
      </c>
      <c r="C659" s="33">
        <v>9.6999999999999993</v>
      </c>
      <c r="D659" s="33">
        <v>1287</v>
      </c>
      <c r="E659"/>
      <c r="U659" s="27">
        <f t="shared" si="33"/>
        <v>84202</v>
      </c>
      <c r="V659" s="42" t="str">
        <f t="shared" si="34"/>
        <v>9,70</v>
      </c>
      <c r="W659" s="42" t="str">
        <f t="shared" si="32"/>
        <v>1.287</v>
      </c>
      <c r="X659" s="106" t="s">
        <v>2863</v>
      </c>
    </row>
    <row r="660" spans="1:24" ht="14.4" x14ac:dyDescent="0.55000000000000004">
      <c r="A660" s="73">
        <v>84203</v>
      </c>
      <c r="B660" s="28" t="s">
        <v>2798</v>
      </c>
      <c r="C660" s="33">
        <v>12.32</v>
      </c>
      <c r="D660" s="33">
        <v>1635</v>
      </c>
      <c r="E660"/>
      <c r="U660" s="27">
        <f t="shared" si="33"/>
        <v>84203</v>
      </c>
      <c r="V660" s="42" t="str">
        <f t="shared" si="34"/>
        <v>12,32</v>
      </c>
      <c r="W660" s="42" t="str">
        <f t="shared" si="32"/>
        <v>1.635</v>
      </c>
      <c r="X660" s="106" t="s">
        <v>2863</v>
      </c>
    </row>
    <row r="661" spans="1:24" ht="14.4" x14ac:dyDescent="0.55000000000000004">
      <c r="A661" s="73">
        <v>84204</v>
      </c>
      <c r="B661" s="28" t="s">
        <v>2799</v>
      </c>
      <c r="C661" s="33">
        <v>5.92</v>
      </c>
      <c r="D661" s="33">
        <v>786</v>
      </c>
      <c r="E661"/>
      <c r="U661" s="27">
        <f t="shared" si="33"/>
        <v>84204</v>
      </c>
      <c r="V661" s="42" t="str">
        <f t="shared" si="34"/>
        <v>5,92</v>
      </c>
      <c r="W661" s="42" t="str">
        <f t="shared" si="32"/>
        <v>786</v>
      </c>
      <c r="X661" s="106" t="s">
        <v>2863</v>
      </c>
    </row>
    <row r="662" spans="1:24" ht="14.4" x14ac:dyDescent="0.55000000000000004">
      <c r="A662" s="73">
        <v>84301</v>
      </c>
      <c r="B662" s="28" t="s">
        <v>2800</v>
      </c>
      <c r="C662" s="33">
        <v>6.43</v>
      </c>
      <c r="D662" s="33">
        <v>854</v>
      </c>
      <c r="E662"/>
      <c r="U662" s="27">
        <f t="shared" si="33"/>
        <v>84301</v>
      </c>
      <c r="V662" s="42" t="str">
        <f t="shared" si="34"/>
        <v>6,43</v>
      </c>
      <c r="W662" s="42" t="str">
        <f t="shared" si="32"/>
        <v>854</v>
      </c>
      <c r="X662" s="106" t="s">
        <v>2863</v>
      </c>
    </row>
    <row r="663" spans="1:24" ht="14.4" x14ac:dyDescent="0.55000000000000004">
      <c r="A663" s="73">
        <v>84302</v>
      </c>
      <c r="B663" s="28" t="s">
        <v>2801</v>
      </c>
      <c r="C663" s="33">
        <v>9.15</v>
      </c>
      <c r="D663" s="33">
        <v>1214</v>
      </c>
      <c r="E663"/>
      <c r="U663" s="27">
        <f t="shared" si="33"/>
        <v>84302</v>
      </c>
      <c r="V663" s="42" t="str">
        <f t="shared" si="34"/>
        <v>9,15</v>
      </c>
      <c r="W663" s="42" t="str">
        <f t="shared" si="32"/>
        <v>1.214</v>
      </c>
      <c r="X663" s="106" t="s">
        <v>2863</v>
      </c>
    </row>
    <row r="664" spans="1:24" ht="14.4" x14ac:dyDescent="0.55000000000000004">
      <c r="A664" s="73">
        <v>84303</v>
      </c>
      <c r="B664" s="28" t="s">
        <v>2802</v>
      </c>
      <c r="C664" s="33">
        <v>18.13</v>
      </c>
      <c r="D664" s="33">
        <v>2406</v>
      </c>
      <c r="E664"/>
      <c r="U664" s="27">
        <f t="shared" si="33"/>
        <v>84303</v>
      </c>
      <c r="V664" s="42" t="str">
        <f t="shared" si="34"/>
        <v>18,13</v>
      </c>
      <c r="W664" s="42" t="str">
        <f t="shared" si="32"/>
        <v>2.406</v>
      </c>
      <c r="X664" s="106" t="s">
        <v>2863</v>
      </c>
    </row>
    <row r="665" spans="1:24" ht="14.4" x14ac:dyDescent="0.55000000000000004">
      <c r="A665" s="73">
        <v>84401</v>
      </c>
      <c r="B665" s="28" t="s">
        <v>2803</v>
      </c>
      <c r="C665" s="33">
        <v>5.36</v>
      </c>
      <c r="D665" s="33">
        <v>712</v>
      </c>
      <c r="E665"/>
      <c r="U665" s="27">
        <f t="shared" si="33"/>
        <v>84401</v>
      </c>
      <c r="V665" s="42" t="str">
        <f t="shared" si="34"/>
        <v>5,36</v>
      </c>
      <c r="W665" s="42" t="str">
        <f t="shared" si="32"/>
        <v>712</v>
      </c>
      <c r="X665" s="106" t="s">
        <v>2863</v>
      </c>
    </row>
    <row r="666" spans="1:24" ht="14.4" x14ac:dyDescent="0.55000000000000004">
      <c r="A666" s="73">
        <v>84402</v>
      </c>
      <c r="B666" s="28" t="s">
        <v>2804</v>
      </c>
      <c r="C666" s="33">
        <v>10.94</v>
      </c>
      <c r="D666" s="33">
        <v>1452</v>
      </c>
      <c r="E666"/>
      <c r="U666" s="27">
        <f t="shared" si="33"/>
        <v>84402</v>
      </c>
      <c r="V666" s="42" t="str">
        <f t="shared" si="34"/>
        <v>10,94</v>
      </c>
      <c r="W666" s="42" t="str">
        <f t="shared" si="32"/>
        <v>1.452</v>
      </c>
      <c r="X666" s="106" t="s">
        <v>2863</v>
      </c>
    </row>
    <row r="667" spans="1:24" ht="14.4" x14ac:dyDescent="0.55000000000000004">
      <c r="A667" s="73">
        <v>84403</v>
      </c>
      <c r="B667" s="28" t="s">
        <v>2805</v>
      </c>
      <c r="C667" s="33">
        <v>17.98</v>
      </c>
      <c r="D667" s="33">
        <v>2386</v>
      </c>
      <c r="E667"/>
      <c r="U667" s="27">
        <f t="shared" si="33"/>
        <v>84403</v>
      </c>
      <c r="V667" s="42" t="str">
        <f t="shared" si="34"/>
        <v>17,98</v>
      </c>
      <c r="W667" s="42" t="str">
        <f t="shared" si="32"/>
        <v>2.386</v>
      </c>
      <c r="X667" s="106" t="s">
        <v>2863</v>
      </c>
    </row>
    <row r="668" spans="1:24" ht="14.4" x14ac:dyDescent="0.55000000000000004">
      <c r="A668" s="73">
        <v>84404</v>
      </c>
      <c r="B668" s="28" t="s">
        <v>2806</v>
      </c>
      <c r="C668" s="33">
        <v>35.43</v>
      </c>
      <c r="D668" s="33">
        <v>4702</v>
      </c>
      <c r="E668"/>
      <c r="U668" s="27">
        <f t="shared" si="33"/>
        <v>84404</v>
      </c>
      <c r="V668" s="42" t="str">
        <f t="shared" si="34"/>
        <v>35,43</v>
      </c>
      <c r="W668" s="42" t="str">
        <f t="shared" si="32"/>
        <v>4.702</v>
      </c>
      <c r="X668" s="106" t="s">
        <v>2863</v>
      </c>
    </row>
    <row r="669" spans="1:24" ht="14.4" x14ac:dyDescent="0.55000000000000004">
      <c r="A669" s="73">
        <v>84405</v>
      </c>
      <c r="B669" s="28" t="s">
        <v>2807</v>
      </c>
      <c r="C669" s="33">
        <v>64.92</v>
      </c>
      <c r="D669" s="33">
        <v>8616</v>
      </c>
      <c r="E669"/>
      <c r="U669" s="27">
        <f t="shared" si="33"/>
        <v>84405</v>
      </c>
      <c r="V669" s="42" t="str">
        <f t="shared" si="34"/>
        <v>64,92</v>
      </c>
      <c r="W669" s="42" t="str">
        <f t="shared" si="32"/>
        <v>8.616</v>
      </c>
      <c r="X669" s="106" t="s">
        <v>2863</v>
      </c>
    </row>
    <row r="670" spans="1:24" ht="14.4" x14ac:dyDescent="0.55000000000000004">
      <c r="A670" s="73">
        <v>84406</v>
      </c>
      <c r="B670" s="28" t="s">
        <v>2808</v>
      </c>
      <c r="C670" s="33">
        <v>77.03</v>
      </c>
      <c r="D670" s="33">
        <v>10224</v>
      </c>
      <c r="E670"/>
      <c r="U670" s="27">
        <f t="shared" si="33"/>
        <v>84406</v>
      </c>
      <c r="V670" s="42" t="str">
        <f t="shared" si="34"/>
        <v>77,03</v>
      </c>
      <c r="W670" s="42" t="str">
        <f t="shared" si="32"/>
        <v>10.224</v>
      </c>
      <c r="X670" s="106" t="s">
        <v>2863</v>
      </c>
    </row>
    <row r="671" spans="1:24" ht="14.4" x14ac:dyDescent="0.55000000000000004">
      <c r="A671" s="73">
        <v>84407</v>
      </c>
      <c r="B671" s="28" t="s">
        <v>2809</v>
      </c>
      <c r="C671" s="33">
        <v>188.89</v>
      </c>
      <c r="D671" s="33">
        <v>25070</v>
      </c>
      <c r="E671"/>
      <c r="U671" s="27">
        <f t="shared" si="33"/>
        <v>84407</v>
      </c>
      <c r="V671" s="42" t="str">
        <f t="shared" si="34"/>
        <v>188,89</v>
      </c>
      <c r="W671" s="42" t="str">
        <f t="shared" si="32"/>
        <v>25.070</v>
      </c>
      <c r="X671" s="106" t="s">
        <v>2863</v>
      </c>
    </row>
    <row r="672" spans="1:24" ht="14.4" x14ac:dyDescent="0.55000000000000004">
      <c r="A672" s="73">
        <v>84408</v>
      </c>
      <c r="B672" s="28" t="s">
        <v>2810</v>
      </c>
      <c r="C672" s="33">
        <v>227.18</v>
      </c>
      <c r="D672" s="33">
        <v>30152</v>
      </c>
      <c r="E672"/>
      <c r="U672" s="27">
        <f t="shared" si="33"/>
        <v>84408</v>
      </c>
      <c r="V672" s="42" t="str">
        <f t="shared" si="34"/>
        <v>227,18</v>
      </c>
      <c r="W672" s="42" t="str">
        <f t="shared" si="32"/>
        <v>30.152</v>
      </c>
      <c r="X672" s="106" t="s">
        <v>2863</v>
      </c>
    </row>
    <row r="673" spans="1:24" ht="14.4" x14ac:dyDescent="0.55000000000000004">
      <c r="A673" s="73">
        <v>84409</v>
      </c>
      <c r="B673" s="28" t="s">
        <v>2811</v>
      </c>
      <c r="C673" s="33">
        <v>7.62</v>
      </c>
      <c r="D673" s="33">
        <v>1011</v>
      </c>
      <c r="E673"/>
      <c r="U673" s="27">
        <f t="shared" si="33"/>
        <v>84409</v>
      </c>
      <c r="V673" s="42" t="str">
        <f t="shared" si="34"/>
        <v>7,62</v>
      </c>
      <c r="W673" s="42" t="str">
        <f t="shared" si="32"/>
        <v>1.011</v>
      </c>
      <c r="X673" s="106" t="s">
        <v>2863</v>
      </c>
    </row>
    <row r="674" spans="1:24" ht="14.4" x14ac:dyDescent="0.55000000000000004">
      <c r="A674" s="73">
        <v>84410</v>
      </c>
      <c r="B674" s="28" t="s">
        <v>2812</v>
      </c>
      <c r="C674" s="33">
        <v>18.420000000000002</v>
      </c>
      <c r="D674" s="33">
        <v>2445</v>
      </c>
      <c r="E674"/>
      <c r="U674" s="27">
        <f t="shared" si="33"/>
        <v>84410</v>
      </c>
      <c r="V674" s="42" t="str">
        <f t="shared" si="34"/>
        <v>18,42</v>
      </c>
      <c r="W674" s="42" t="str">
        <f t="shared" si="32"/>
        <v>2.445</v>
      </c>
      <c r="X674" s="106" t="s">
        <v>2863</v>
      </c>
    </row>
    <row r="675" spans="1:24" ht="14.4" x14ac:dyDescent="0.55000000000000004">
      <c r="A675" s="73">
        <v>84411</v>
      </c>
      <c r="B675" s="28" t="s">
        <v>2813</v>
      </c>
      <c r="C675" s="33">
        <v>27.82</v>
      </c>
      <c r="D675" s="33">
        <v>3693</v>
      </c>
      <c r="E675"/>
      <c r="U675" s="27">
        <f t="shared" si="33"/>
        <v>84411</v>
      </c>
      <c r="V675" s="42" t="str">
        <f t="shared" si="34"/>
        <v>27,82</v>
      </c>
      <c r="W675" s="42" t="str">
        <f t="shared" si="32"/>
        <v>3.693</v>
      </c>
      <c r="X675" s="106" t="s">
        <v>2863</v>
      </c>
    </row>
    <row r="676" spans="1:24" ht="14.4" x14ac:dyDescent="0.55000000000000004">
      <c r="A676" s="73">
        <v>94501</v>
      </c>
      <c r="B676" s="28" t="s">
        <v>3081</v>
      </c>
      <c r="C676" s="33">
        <v>3.45</v>
      </c>
      <c r="D676" s="33">
        <v>458</v>
      </c>
      <c r="E676"/>
      <c r="U676" s="27">
        <f t="shared" si="33"/>
        <v>94501</v>
      </c>
      <c r="V676" s="42" t="str">
        <f t="shared" si="34"/>
        <v>3,45</v>
      </c>
      <c r="W676" s="42" t="str">
        <f t="shared" si="32"/>
        <v>458</v>
      </c>
      <c r="X676" s="106" t="s">
        <v>2863</v>
      </c>
    </row>
    <row r="677" spans="1:24" ht="14.4" x14ac:dyDescent="0.55000000000000004">
      <c r="A677" s="73">
        <v>94502</v>
      </c>
      <c r="B677" s="28" t="s">
        <v>3082</v>
      </c>
      <c r="C677" s="33">
        <v>4.03</v>
      </c>
      <c r="D677" s="33">
        <v>535</v>
      </c>
      <c r="E677"/>
      <c r="U677" s="27">
        <f t="shared" si="33"/>
        <v>94502</v>
      </c>
      <c r="V677" s="42" t="str">
        <f t="shared" si="34"/>
        <v>4,03</v>
      </c>
      <c r="W677" s="42" t="str">
        <f t="shared" si="32"/>
        <v>535</v>
      </c>
      <c r="X677" s="106" t="s">
        <v>2863</v>
      </c>
    </row>
    <row r="678" spans="1:24" ht="14.4" x14ac:dyDescent="0.55000000000000004">
      <c r="A678" s="73">
        <v>94503</v>
      </c>
      <c r="B678" s="28" t="s">
        <v>3083</v>
      </c>
      <c r="C678" s="33">
        <v>4.57</v>
      </c>
      <c r="D678" s="33">
        <v>606</v>
      </c>
      <c r="E678"/>
      <c r="U678" s="27">
        <f t="shared" si="33"/>
        <v>94503</v>
      </c>
      <c r="V678" s="42" t="str">
        <f t="shared" si="34"/>
        <v>4,57</v>
      </c>
      <c r="W678" s="42" t="str">
        <f t="shared" si="32"/>
        <v>606</v>
      </c>
      <c r="X678" s="106" t="s">
        <v>2863</v>
      </c>
    </row>
    <row r="679" spans="1:24" ht="14.4" x14ac:dyDescent="0.55000000000000004">
      <c r="A679" s="73">
        <v>94504</v>
      </c>
      <c r="B679" s="28" t="s">
        <v>3084</v>
      </c>
      <c r="C679" s="33">
        <v>5.21</v>
      </c>
      <c r="D679" s="33">
        <v>692</v>
      </c>
      <c r="E679"/>
      <c r="U679" s="27">
        <f t="shared" si="33"/>
        <v>94504</v>
      </c>
      <c r="V679" s="42" t="str">
        <f t="shared" si="34"/>
        <v>5,21</v>
      </c>
      <c r="W679" s="42" t="str">
        <f t="shared" si="32"/>
        <v>692</v>
      </c>
      <c r="X679" s="106" t="s">
        <v>2863</v>
      </c>
    </row>
    <row r="680" spans="1:24" ht="14.4" x14ac:dyDescent="0.55000000000000004">
      <c r="A680" s="73">
        <v>94505</v>
      </c>
      <c r="B680" s="28" t="s">
        <v>3085</v>
      </c>
      <c r="C680" s="33">
        <v>7.69</v>
      </c>
      <c r="D680" s="33">
        <v>1021</v>
      </c>
      <c r="E680"/>
      <c r="U680" s="27">
        <f t="shared" si="33"/>
        <v>94505</v>
      </c>
      <c r="V680" s="42" t="str">
        <f t="shared" si="34"/>
        <v>7,69</v>
      </c>
      <c r="W680" s="42" t="str">
        <f t="shared" si="32"/>
        <v>1.021</v>
      </c>
      <c r="X680" s="106" t="s">
        <v>2863</v>
      </c>
    </row>
    <row r="681" spans="1:24" ht="14.4" x14ac:dyDescent="0.55000000000000004">
      <c r="A681" s="73">
        <v>94506</v>
      </c>
      <c r="B681" s="28" t="s">
        <v>3086</v>
      </c>
      <c r="C681" s="33">
        <v>4.3499999999999996</v>
      </c>
      <c r="D681" s="33">
        <v>578</v>
      </c>
      <c r="E681"/>
      <c r="U681" s="27">
        <f t="shared" si="33"/>
        <v>94506</v>
      </c>
      <c r="V681" s="42" t="str">
        <f t="shared" si="34"/>
        <v>4,35</v>
      </c>
      <c r="W681" s="42" t="str">
        <f t="shared" si="32"/>
        <v>578</v>
      </c>
      <c r="X681" s="106" t="s">
        <v>2863</v>
      </c>
    </row>
    <row r="682" spans="1:24" ht="14.4" x14ac:dyDescent="0.55000000000000004">
      <c r="A682" s="73">
        <v>94507</v>
      </c>
      <c r="B682" s="28" t="s">
        <v>3087</v>
      </c>
      <c r="C682" s="33">
        <v>4.62</v>
      </c>
      <c r="D682" s="33">
        <v>613</v>
      </c>
      <c r="E682"/>
      <c r="U682" s="27">
        <f t="shared" si="33"/>
        <v>94507</v>
      </c>
      <c r="V682" s="42" t="str">
        <f t="shared" si="34"/>
        <v>4,62</v>
      </c>
      <c r="W682" s="42" t="str">
        <f t="shared" si="32"/>
        <v>613</v>
      </c>
      <c r="X682" s="106" t="s">
        <v>2863</v>
      </c>
    </row>
    <row r="683" spans="1:24" ht="14.4" x14ac:dyDescent="0.55000000000000004">
      <c r="A683" s="73">
        <v>94508</v>
      </c>
      <c r="B683" s="28" t="s">
        <v>3088</v>
      </c>
      <c r="C683" s="33">
        <v>6.07</v>
      </c>
      <c r="D683" s="33">
        <v>805</v>
      </c>
      <c r="E683"/>
      <c r="U683" s="27">
        <f t="shared" si="33"/>
        <v>94508</v>
      </c>
      <c r="V683" s="42" t="str">
        <f t="shared" si="34"/>
        <v>6,07</v>
      </c>
      <c r="W683" s="42" t="str">
        <f t="shared" si="32"/>
        <v>805</v>
      </c>
      <c r="X683" s="106" t="s">
        <v>2863</v>
      </c>
    </row>
    <row r="684" spans="1:24" ht="14.4" x14ac:dyDescent="0.55000000000000004">
      <c r="A684" s="73">
        <v>94509</v>
      </c>
      <c r="B684" s="28" t="s">
        <v>3089</v>
      </c>
      <c r="C684" s="33">
        <v>6.32</v>
      </c>
      <c r="D684" s="33">
        <v>839</v>
      </c>
      <c r="E684"/>
      <c r="U684" s="27">
        <f t="shared" si="33"/>
        <v>94509</v>
      </c>
      <c r="V684" s="42" t="str">
        <f t="shared" si="34"/>
        <v>6,32</v>
      </c>
      <c r="W684" s="42" t="str">
        <f t="shared" si="32"/>
        <v>839</v>
      </c>
      <c r="X684" s="106" t="s">
        <v>2863</v>
      </c>
    </row>
    <row r="685" spans="1:24" ht="14.4" x14ac:dyDescent="0.55000000000000004">
      <c r="A685" s="73">
        <v>94510</v>
      </c>
      <c r="B685" s="28" t="s">
        <v>3090</v>
      </c>
      <c r="C685" s="33">
        <v>7.96</v>
      </c>
      <c r="D685" s="33">
        <v>1056</v>
      </c>
      <c r="E685"/>
      <c r="U685" s="27">
        <f t="shared" si="33"/>
        <v>94510</v>
      </c>
      <c r="V685" s="42" t="str">
        <f t="shared" si="34"/>
        <v>7,96</v>
      </c>
      <c r="W685" s="42" t="str">
        <f t="shared" si="32"/>
        <v>1.056</v>
      </c>
      <c r="X685" s="106" t="s">
        <v>2863</v>
      </c>
    </row>
    <row r="686" spans="1:24" ht="14.4" x14ac:dyDescent="0.55000000000000004">
      <c r="A686" s="73">
        <v>94511</v>
      </c>
      <c r="B686" s="28" t="s">
        <v>3091</v>
      </c>
      <c r="C686" s="33">
        <v>6.98</v>
      </c>
      <c r="D686" s="33">
        <v>927</v>
      </c>
      <c r="E686"/>
      <c r="U686" s="27">
        <f t="shared" si="33"/>
        <v>94511</v>
      </c>
      <c r="V686" s="42" t="str">
        <f t="shared" si="34"/>
        <v>6,98</v>
      </c>
      <c r="W686" s="42" t="str">
        <f t="shared" si="32"/>
        <v>927</v>
      </c>
      <c r="X686" s="106" t="s">
        <v>2863</v>
      </c>
    </row>
    <row r="687" spans="1:24" ht="14.4" x14ac:dyDescent="0.55000000000000004">
      <c r="A687" s="73">
        <v>94512</v>
      </c>
      <c r="B687" s="28" t="s">
        <v>3092</v>
      </c>
      <c r="C687" s="33">
        <v>7.66</v>
      </c>
      <c r="D687" s="33">
        <v>1017</v>
      </c>
      <c r="E687"/>
      <c r="U687" s="27">
        <f t="shared" si="33"/>
        <v>94512</v>
      </c>
      <c r="V687" s="42" t="str">
        <f t="shared" si="34"/>
        <v>7,66</v>
      </c>
      <c r="W687" s="42" t="str">
        <f t="shared" si="32"/>
        <v>1.017</v>
      </c>
      <c r="X687" s="106" t="s">
        <v>2863</v>
      </c>
    </row>
    <row r="688" spans="1:24" ht="14.4" x14ac:dyDescent="0.55000000000000004">
      <c r="A688" s="73">
        <v>94513</v>
      </c>
      <c r="B688" s="28" t="s">
        <v>3093</v>
      </c>
      <c r="C688" s="33">
        <v>5.32</v>
      </c>
      <c r="D688" s="33">
        <v>706</v>
      </c>
      <c r="E688"/>
      <c r="U688" s="27">
        <f t="shared" si="33"/>
        <v>94513</v>
      </c>
      <c r="V688" s="42" t="str">
        <f t="shared" si="34"/>
        <v>5,32</v>
      </c>
      <c r="W688" s="42" t="str">
        <f t="shared" si="32"/>
        <v>706</v>
      </c>
      <c r="X688" s="106" t="s">
        <v>2863</v>
      </c>
    </row>
    <row r="689" spans="1:24" ht="14.4" x14ac:dyDescent="0.55000000000000004">
      <c r="A689" s="73">
        <v>94514</v>
      </c>
      <c r="B689" s="28" t="s">
        <v>3094</v>
      </c>
      <c r="C689" s="33">
        <v>7.14</v>
      </c>
      <c r="D689" s="33">
        <v>947</v>
      </c>
      <c r="E689"/>
      <c r="U689" s="27">
        <f t="shared" si="33"/>
        <v>94514</v>
      </c>
      <c r="V689" s="42" t="str">
        <f t="shared" si="34"/>
        <v>7,14</v>
      </c>
      <c r="W689" s="42" t="str">
        <f t="shared" si="32"/>
        <v>947</v>
      </c>
      <c r="X689" s="106" t="s">
        <v>2863</v>
      </c>
    </row>
    <row r="690" spans="1:24" ht="14.4" x14ac:dyDescent="0.55000000000000004">
      <c r="A690" s="73">
        <v>94515</v>
      </c>
      <c r="B690" s="28" t="s">
        <v>3095</v>
      </c>
      <c r="C690" s="33">
        <v>6.37</v>
      </c>
      <c r="D690" s="33">
        <v>845</v>
      </c>
      <c r="E690"/>
      <c r="U690" s="27">
        <f t="shared" si="33"/>
        <v>94515</v>
      </c>
      <c r="V690" s="42" t="str">
        <f t="shared" si="34"/>
        <v>6,37</v>
      </c>
      <c r="W690" s="42" t="str">
        <f t="shared" si="32"/>
        <v>845</v>
      </c>
      <c r="X690" s="106" t="s">
        <v>2863</v>
      </c>
    </row>
    <row r="691" spans="1:24" ht="14.4" x14ac:dyDescent="0.55000000000000004">
      <c r="A691" s="73">
        <v>94516</v>
      </c>
      <c r="B691" s="28" t="s">
        <v>3096</v>
      </c>
      <c r="C691" s="33">
        <v>11.54</v>
      </c>
      <c r="D691" s="33">
        <v>1531</v>
      </c>
      <c r="E691"/>
      <c r="U691" s="27">
        <f t="shared" si="33"/>
        <v>94516</v>
      </c>
      <c r="V691" s="42" t="str">
        <f t="shared" si="34"/>
        <v>11,54</v>
      </c>
      <c r="W691" s="42" t="str">
        <f t="shared" si="32"/>
        <v>1.531</v>
      </c>
      <c r="X691" s="106" t="s">
        <v>2863</v>
      </c>
    </row>
    <row r="692" spans="1:24" ht="14.4" x14ac:dyDescent="0.55000000000000004">
      <c r="A692" s="73">
        <v>94517</v>
      </c>
      <c r="B692" s="28" t="s">
        <v>2814</v>
      </c>
      <c r="C692" s="33">
        <v>5.51</v>
      </c>
      <c r="D692" s="33">
        <v>731</v>
      </c>
      <c r="E692"/>
      <c r="U692" s="27">
        <f t="shared" si="33"/>
        <v>94517</v>
      </c>
      <c r="V692" s="42" t="str">
        <f t="shared" si="34"/>
        <v>5,51</v>
      </c>
      <c r="W692" s="42" t="str">
        <f t="shared" si="32"/>
        <v>731</v>
      </c>
      <c r="X692" s="106" t="s">
        <v>2863</v>
      </c>
    </row>
    <row r="693" spans="1:24" ht="14.4" x14ac:dyDescent="0.55000000000000004">
      <c r="A693" s="73">
        <v>94518</v>
      </c>
      <c r="B693" s="28" t="s">
        <v>2815</v>
      </c>
      <c r="C693" s="33">
        <v>6.6</v>
      </c>
      <c r="D693" s="33">
        <v>876</v>
      </c>
      <c r="E693"/>
      <c r="U693" s="27">
        <f t="shared" si="33"/>
        <v>94518</v>
      </c>
      <c r="V693" s="42" t="str">
        <f t="shared" si="34"/>
        <v>6,60</v>
      </c>
      <c r="W693" s="42" t="str">
        <f t="shared" si="32"/>
        <v>876</v>
      </c>
      <c r="X693" s="106" t="s">
        <v>2863</v>
      </c>
    </row>
    <row r="694" spans="1:24" ht="14.4" x14ac:dyDescent="0.55000000000000004">
      <c r="A694" s="73">
        <v>94601</v>
      </c>
      <c r="B694" s="28" t="s">
        <v>2816</v>
      </c>
      <c r="C694" s="33">
        <v>6.22</v>
      </c>
      <c r="D694" s="33">
        <v>825</v>
      </c>
      <c r="E694"/>
      <c r="U694" s="27">
        <f t="shared" si="33"/>
        <v>94601</v>
      </c>
      <c r="V694" s="42" t="str">
        <f t="shared" si="34"/>
        <v>6,22</v>
      </c>
      <c r="W694" s="42" t="str">
        <f t="shared" si="32"/>
        <v>825</v>
      </c>
      <c r="X694" s="106" t="s">
        <v>2863</v>
      </c>
    </row>
    <row r="695" spans="1:24" ht="14.4" x14ac:dyDescent="0.55000000000000004">
      <c r="A695" s="73">
        <v>94701</v>
      </c>
      <c r="B695" s="28" t="s">
        <v>2817</v>
      </c>
      <c r="C695" s="33">
        <v>8.8000000000000007</v>
      </c>
      <c r="D695" s="33">
        <v>1168</v>
      </c>
      <c r="E695"/>
      <c r="U695" s="27">
        <f t="shared" si="33"/>
        <v>94701</v>
      </c>
      <c r="V695" s="42" t="str">
        <f t="shared" si="34"/>
        <v>8,80</v>
      </c>
      <c r="W695" s="42" t="str">
        <f t="shared" si="32"/>
        <v>1.168</v>
      </c>
      <c r="X695" s="106" t="s">
        <v>2863</v>
      </c>
    </row>
    <row r="696" spans="1:24" ht="14.4" x14ac:dyDescent="0.55000000000000004">
      <c r="A696" s="73">
        <v>94702</v>
      </c>
      <c r="B696" s="28" t="s">
        <v>2818</v>
      </c>
      <c r="C696" s="33">
        <v>11.22</v>
      </c>
      <c r="D696" s="33">
        <v>1489</v>
      </c>
      <c r="E696"/>
      <c r="U696" s="27">
        <f t="shared" si="33"/>
        <v>94702</v>
      </c>
      <c r="V696" s="42" t="str">
        <f t="shared" si="34"/>
        <v>11,22</v>
      </c>
      <c r="W696" s="42" t="str">
        <f t="shared" si="32"/>
        <v>1.489</v>
      </c>
      <c r="X696" s="106" t="s">
        <v>2863</v>
      </c>
    </row>
    <row r="697" spans="1:24" ht="14.4" x14ac:dyDescent="0.55000000000000004">
      <c r="A697" s="73">
        <v>94703</v>
      </c>
      <c r="B697" s="28" t="s">
        <v>2819</v>
      </c>
      <c r="C697" s="33">
        <v>20.83</v>
      </c>
      <c r="D697" s="33">
        <v>2764</v>
      </c>
      <c r="E697"/>
      <c r="U697" s="27">
        <f t="shared" si="33"/>
        <v>94703</v>
      </c>
      <c r="V697" s="42" t="str">
        <f t="shared" si="34"/>
        <v>20,83</v>
      </c>
      <c r="W697" s="42" t="str">
        <f t="shared" si="32"/>
        <v>2.764</v>
      </c>
      <c r="X697" s="106" t="s">
        <v>2863</v>
      </c>
    </row>
    <row r="698" spans="1:24" ht="14.4" x14ac:dyDescent="0.55000000000000004">
      <c r="A698" s="73">
        <v>94801</v>
      </c>
      <c r="B698" s="28" t="s">
        <v>2820</v>
      </c>
      <c r="C698" s="33">
        <v>5.8</v>
      </c>
      <c r="D698" s="33">
        <v>770</v>
      </c>
      <c r="E698"/>
      <c r="U698" s="27">
        <f t="shared" si="33"/>
        <v>94801</v>
      </c>
      <c r="V698" s="42" t="str">
        <f t="shared" si="34"/>
        <v>5,80</v>
      </c>
      <c r="W698" s="42" t="str">
        <f t="shared" si="32"/>
        <v>770</v>
      </c>
      <c r="X698" s="106" t="s">
        <v>2863</v>
      </c>
    </row>
    <row r="699" spans="1:24" ht="14.4" x14ac:dyDescent="0.55000000000000004">
      <c r="A699" s="73">
        <v>94802</v>
      </c>
      <c r="B699" s="28" t="s">
        <v>2821</v>
      </c>
      <c r="C699" s="33">
        <v>7.59</v>
      </c>
      <c r="D699" s="33">
        <v>1008</v>
      </c>
      <c r="E699"/>
      <c r="U699" s="27">
        <f t="shared" si="33"/>
        <v>94802</v>
      </c>
      <c r="V699" s="42" t="str">
        <f t="shared" si="34"/>
        <v>7,59</v>
      </c>
      <c r="W699" s="42" t="str">
        <f t="shared" si="32"/>
        <v>1.008</v>
      </c>
      <c r="X699" s="106" t="s">
        <v>2863</v>
      </c>
    </row>
    <row r="700" spans="1:24" ht="14.4" x14ac:dyDescent="0.55000000000000004">
      <c r="A700" s="73">
        <v>94803</v>
      </c>
      <c r="B700" s="28" t="s">
        <v>2822</v>
      </c>
      <c r="C700" s="33">
        <v>11.72</v>
      </c>
      <c r="D700" s="33">
        <v>1556</v>
      </c>
      <c r="E700"/>
      <c r="U700" s="27">
        <f t="shared" si="33"/>
        <v>94803</v>
      </c>
      <c r="V700" s="42" t="str">
        <f t="shared" si="34"/>
        <v>11,72</v>
      </c>
      <c r="W700" s="42" t="str">
        <f t="shared" si="32"/>
        <v>1.556</v>
      </c>
      <c r="X700" s="106" t="s">
        <v>2863</v>
      </c>
    </row>
    <row r="701" spans="1:24" ht="14.4" x14ac:dyDescent="0.55000000000000004">
      <c r="A701" s="73">
        <v>94804</v>
      </c>
      <c r="B701" s="28" t="s">
        <v>2823</v>
      </c>
      <c r="C701" s="33">
        <v>31.95</v>
      </c>
      <c r="D701" s="33">
        <v>4240</v>
      </c>
      <c r="E701"/>
      <c r="U701" s="27" t="e">
        <f>#REF!</f>
        <v>#REF!</v>
      </c>
      <c r="V701" s="42" t="e">
        <f>TEXT(#REF!,"0,00")</f>
        <v>#REF!</v>
      </c>
      <c r="W701" s="42" t="e">
        <f>TEXT(#REF!,"0.00")</f>
        <v>#REF!</v>
      </c>
      <c r="X701" s="106" t="s">
        <v>2863</v>
      </c>
    </row>
    <row r="702" spans="1:24" ht="14.4" x14ac:dyDescent="0.55000000000000004">
      <c r="E702"/>
      <c r="U702" s="27" t="e">
        <f>#REF!</f>
        <v>#REF!</v>
      </c>
      <c r="V702" s="42" t="e">
        <f>TEXT(#REF!,"0,00")</f>
        <v>#REF!</v>
      </c>
      <c r="W702" s="42" t="e">
        <f>TEXT(#REF!,"0.00")</f>
        <v>#REF!</v>
      </c>
      <c r="X702" s="106" t="s">
        <v>2863</v>
      </c>
    </row>
    <row r="703" spans="1:24" ht="14.4" x14ac:dyDescent="0.55000000000000004">
      <c r="E703"/>
      <c r="U703" s="27">
        <f t="shared" ref="U703:U712" si="35">A701</f>
        <v>94804</v>
      </c>
      <c r="V703" s="42" t="str">
        <f t="shared" ref="V703:V712" si="36">TEXT(C701,"0,00")</f>
        <v>31,95</v>
      </c>
      <c r="W703" s="42" t="str">
        <f>TEXT(D701,"0.00")</f>
        <v>4.240</v>
      </c>
      <c r="X703" s="106" t="s">
        <v>2863</v>
      </c>
    </row>
    <row r="704" spans="1:24" ht="14.4" x14ac:dyDescent="0.55000000000000004">
      <c r="E704"/>
      <c r="U704" s="27">
        <f t="shared" si="35"/>
        <v>0</v>
      </c>
      <c r="V704" s="42" t="str">
        <f t="shared" si="36"/>
        <v>0,00</v>
      </c>
      <c r="W704" s="42" t="str">
        <f>TEXT(D702,"0.00")</f>
        <v>000</v>
      </c>
      <c r="X704" s="106" t="s">
        <v>2863</v>
      </c>
    </row>
    <row r="705" spans="5:24" ht="14.4" x14ac:dyDescent="0.55000000000000004">
      <c r="E705"/>
      <c r="U705" s="27">
        <f t="shared" si="35"/>
        <v>0</v>
      </c>
      <c r="V705" s="42" t="str">
        <f t="shared" si="36"/>
        <v>0,00</v>
      </c>
      <c r="W705" s="42" t="str">
        <f>TEXT(D703,"0.00")</f>
        <v>000</v>
      </c>
      <c r="X705" s="106" t="s">
        <v>2863</v>
      </c>
    </row>
    <row r="706" spans="5:24" ht="14.4" x14ac:dyDescent="0.55000000000000004">
      <c r="E706"/>
      <c r="U706" s="27">
        <f t="shared" si="35"/>
        <v>0</v>
      </c>
      <c r="V706" s="42" t="str">
        <f t="shared" si="36"/>
        <v>0,00</v>
      </c>
      <c r="W706" s="42" t="str">
        <f>TEXT(D704,"0.00")</f>
        <v>000</v>
      </c>
      <c r="X706" s="106" t="s">
        <v>2863</v>
      </c>
    </row>
    <row r="707" spans="5:24" ht="14.4" x14ac:dyDescent="0.55000000000000004">
      <c r="E707"/>
      <c r="U707" s="27">
        <f t="shared" si="35"/>
        <v>0</v>
      </c>
      <c r="V707" s="42" t="str">
        <f t="shared" si="36"/>
        <v>0,00</v>
      </c>
      <c r="W707" s="42" t="str">
        <f t="shared" ref="W707:W712" si="37">TEXT(D705,"0.00")</f>
        <v>000</v>
      </c>
      <c r="X707" s="106" t="s">
        <v>2863</v>
      </c>
    </row>
    <row r="708" spans="5:24" ht="14.4" x14ac:dyDescent="0.55000000000000004">
      <c r="E708"/>
      <c r="U708" s="27">
        <f t="shared" si="35"/>
        <v>0</v>
      </c>
      <c r="V708" s="42" t="str">
        <f t="shared" si="36"/>
        <v>0,00</v>
      </c>
      <c r="W708" s="42" t="str">
        <f t="shared" si="37"/>
        <v>000</v>
      </c>
      <c r="X708" s="106" t="s">
        <v>2863</v>
      </c>
    </row>
    <row r="709" spans="5:24" ht="14.4" x14ac:dyDescent="0.55000000000000004">
      <c r="E709"/>
      <c r="U709" s="27">
        <f t="shared" si="35"/>
        <v>0</v>
      </c>
      <c r="V709" s="42" t="str">
        <f t="shared" si="36"/>
        <v>0,00</v>
      </c>
      <c r="W709" s="42" t="str">
        <f t="shared" si="37"/>
        <v>000</v>
      </c>
      <c r="X709" s="106" t="s">
        <v>2863</v>
      </c>
    </row>
    <row r="710" spans="5:24" ht="14.4" x14ac:dyDescent="0.55000000000000004">
      <c r="E710"/>
      <c r="U710" s="27">
        <f t="shared" si="35"/>
        <v>0</v>
      </c>
      <c r="V710" s="42" t="str">
        <f t="shared" si="36"/>
        <v>0,00</v>
      </c>
      <c r="W710" s="42" t="str">
        <f t="shared" si="37"/>
        <v>000</v>
      </c>
      <c r="X710" s="106" t="s">
        <v>2863</v>
      </c>
    </row>
    <row r="711" spans="5:24" ht="14.4" x14ac:dyDescent="0.55000000000000004">
      <c r="E711"/>
      <c r="U711" s="27">
        <f t="shared" si="35"/>
        <v>0</v>
      </c>
      <c r="V711" s="42" t="str">
        <f t="shared" si="36"/>
        <v>0,00</v>
      </c>
      <c r="W711" s="42" t="str">
        <f t="shared" si="37"/>
        <v>000</v>
      </c>
      <c r="X711" s="106" t="s">
        <v>2863</v>
      </c>
    </row>
    <row r="712" spans="5:24" ht="14.4" x14ac:dyDescent="0.55000000000000004">
      <c r="E712"/>
      <c r="U712" s="27">
        <f t="shared" si="35"/>
        <v>0</v>
      </c>
      <c r="V712" s="42" t="str">
        <f t="shared" si="36"/>
        <v>0,00</v>
      </c>
      <c r="W712" s="42" t="str">
        <f t="shared" si="37"/>
        <v>000</v>
      </c>
      <c r="X712" s="106" t="s">
        <v>2863</v>
      </c>
    </row>
    <row r="713" spans="5:24" ht="14.4" x14ac:dyDescent="0.55000000000000004">
      <c r="E713"/>
    </row>
    <row r="714" spans="5:24" ht="14.4" x14ac:dyDescent="0.55000000000000004">
      <c r="E714"/>
    </row>
    <row r="715" spans="5:24" ht="14.4" x14ac:dyDescent="0.55000000000000004">
      <c r="E715"/>
    </row>
    <row r="716" spans="5:24" ht="14.4" x14ac:dyDescent="0.55000000000000004">
      <c r="E716"/>
    </row>
    <row r="717" spans="5:24" ht="14.4" x14ac:dyDescent="0.55000000000000004">
      <c r="E717"/>
    </row>
    <row r="718" spans="5:24" ht="14.4" x14ac:dyDescent="0.55000000000000004">
      <c r="E718"/>
    </row>
    <row r="719" spans="5:24" ht="14.4" x14ac:dyDescent="0.55000000000000004">
      <c r="E719"/>
    </row>
    <row r="720" spans="5:24" ht="14.4" x14ac:dyDescent="0.55000000000000004">
      <c r="E720"/>
    </row>
    <row r="721" spans="5:5" ht="14.4" x14ac:dyDescent="0.55000000000000004">
      <c r="E721"/>
    </row>
    <row r="722" spans="5:5" ht="14.4" x14ac:dyDescent="0.55000000000000004">
      <c r="E722"/>
    </row>
    <row r="723" spans="5:5" ht="14.4" x14ac:dyDescent="0.55000000000000004">
      <c r="E723"/>
    </row>
    <row r="724" spans="5:5" ht="14.4" x14ac:dyDescent="0.55000000000000004">
      <c r="E724"/>
    </row>
    <row r="725" spans="5:5" ht="14.4" x14ac:dyDescent="0.55000000000000004">
      <c r="E725"/>
    </row>
    <row r="726" spans="5:5" ht="14.4" x14ac:dyDescent="0.55000000000000004">
      <c r="E726"/>
    </row>
    <row r="727" spans="5:5" ht="14.4" x14ac:dyDescent="0.55000000000000004">
      <c r="E727"/>
    </row>
    <row r="728" spans="5:5" ht="14.4" x14ac:dyDescent="0.55000000000000004">
      <c r="E728"/>
    </row>
    <row r="729" spans="5:5" ht="14.4" x14ac:dyDescent="0.55000000000000004">
      <c r="E729"/>
    </row>
    <row r="730" spans="5:5" ht="14.4" x14ac:dyDescent="0.55000000000000004">
      <c r="E730"/>
    </row>
    <row r="731" spans="5:5" ht="14.4" x14ac:dyDescent="0.55000000000000004">
      <c r="E731"/>
    </row>
    <row r="732" spans="5:5" ht="14.4" x14ac:dyDescent="0.55000000000000004">
      <c r="E732"/>
    </row>
    <row r="733" spans="5:5" ht="14.4" x14ac:dyDescent="0.55000000000000004">
      <c r="E733"/>
    </row>
    <row r="734" spans="5:5" ht="14.4" x14ac:dyDescent="0.55000000000000004">
      <c r="E734"/>
    </row>
    <row r="735" spans="5:5" ht="14.4" x14ac:dyDescent="0.55000000000000004">
      <c r="E735"/>
    </row>
    <row r="736" spans="5:5" ht="14.4" x14ac:dyDescent="0.55000000000000004">
      <c r="E736"/>
    </row>
    <row r="737" spans="5:5" ht="14.4" x14ac:dyDescent="0.55000000000000004">
      <c r="E737"/>
    </row>
    <row r="738" spans="5:5" ht="14.4" x14ac:dyDescent="0.55000000000000004">
      <c r="E738"/>
    </row>
    <row r="739" spans="5:5" ht="14.4" x14ac:dyDescent="0.55000000000000004">
      <c r="E739"/>
    </row>
    <row r="740" spans="5:5" ht="14.4" x14ac:dyDescent="0.55000000000000004">
      <c r="E740"/>
    </row>
    <row r="741" spans="5:5" ht="14.4" x14ac:dyDescent="0.55000000000000004">
      <c r="E741"/>
    </row>
    <row r="742" spans="5:5" ht="14.4" x14ac:dyDescent="0.55000000000000004">
      <c r="E742"/>
    </row>
    <row r="743" spans="5:5" ht="14.4" x14ac:dyDescent="0.55000000000000004">
      <c r="E743"/>
    </row>
    <row r="744" spans="5:5" ht="14.4" x14ac:dyDescent="0.55000000000000004">
      <c r="E744"/>
    </row>
    <row r="745" spans="5:5" ht="14.4" x14ac:dyDescent="0.55000000000000004">
      <c r="E745"/>
    </row>
    <row r="746" spans="5:5" ht="14.4" x14ac:dyDescent="0.55000000000000004">
      <c r="E746"/>
    </row>
    <row r="747" spans="5:5" ht="14.4" x14ac:dyDescent="0.55000000000000004">
      <c r="E747"/>
    </row>
  </sheetData>
  <sheetProtection selectLockedCells="1" selectUnlockedCells="1"/>
  <conditionalFormatting sqref="I209:I254">
    <cfRule type="duplicateValues" dxfId="7" priority="2"/>
  </conditionalFormatting>
  <conditionalFormatting sqref="K209:K254">
    <cfRule type="expression" dxfId="6" priority="1">
      <formula>$K209&lt;&gt;0</formula>
    </cfRule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255"/>
  <sheetViews>
    <sheetView zoomScale="115" zoomScaleNormal="115" workbookViewId="0">
      <pane ySplit="2" topLeftCell="A3" activePane="bottomLeft" state="frozen"/>
      <selection activeCell="A644" sqref="A644:XFD644"/>
      <selection pane="bottomLeft" activeCell="G19" sqref="G19"/>
    </sheetView>
  </sheetViews>
  <sheetFormatPr defaultColWidth="8.5234375" defaultRowHeight="10.5" x14ac:dyDescent="0.4"/>
  <cols>
    <col min="1" max="1" width="8.5234375" style="27"/>
    <col min="2" max="2" width="8.5234375" style="28"/>
    <col min="3" max="3" width="5.62890625" style="27" customWidth="1"/>
    <col min="4" max="5" width="6.47265625" style="28" customWidth="1"/>
    <col min="6" max="6" width="20.68359375" style="28" customWidth="1"/>
    <col min="7" max="7" width="34.05078125" style="28" customWidth="1"/>
    <col min="8" max="8" width="23.5234375" style="28" customWidth="1"/>
    <col min="9" max="9" width="21.41796875" style="28" customWidth="1"/>
    <col min="10" max="10" width="17" style="28" customWidth="1"/>
    <col min="11" max="11" width="14.3671875" style="28" customWidth="1"/>
    <col min="12" max="12" width="9.3125" style="28" customWidth="1"/>
    <col min="13" max="13" width="25.9453125" style="28" customWidth="1"/>
    <col min="14" max="14" width="23" style="28" customWidth="1"/>
    <col min="15" max="15" width="73.5234375" style="28" customWidth="1"/>
    <col min="16" max="16" width="33" style="28" customWidth="1"/>
    <col min="17" max="16384" width="8.5234375" style="28"/>
  </cols>
  <sheetData>
    <row r="1" spans="1:21" x14ac:dyDescent="0.4">
      <c r="A1" s="27">
        <v>1</v>
      </c>
      <c r="B1" s="28">
        <v>2</v>
      </c>
      <c r="C1" s="27">
        <v>3</v>
      </c>
      <c r="D1" s="28">
        <v>4</v>
      </c>
      <c r="E1" s="27">
        <v>5</v>
      </c>
      <c r="F1" s="28">
        <v>6</v>
      </c>
      <c r="G1" s="27">
        <v>7</v>
      </c>
      <c r="H1" s="28">
        <v>8</v>
      </c>
      <c r="I1" s="27">
        <v>9</v>
      </c>
      <c r="J1" s="28">
        <v>10</v>
      </c>
      <c r="K1" s="27">
        <v>11</v>
      </c>
      <c r="L1" s="28">
        <v>12</v>
      </c>
      <c r="M1" s="27">
        <v>13</v>
      </c>
      <c r="N1" s="28">
        <v>14</v>
      </c>
      <c r="O1" s="27">
        <v>15</v>
      </c>
      <c r="P1" s="28">
        <v>16</v>
      </c>
    </row>
    <row r="2" spans="1:21" x14ac:dyDescent="0.4">
      <c r="A2" s="27" t="s">
        <v>2022</v>
      </c>
      <c r="C2" s="27" t="s">
        <v>1101</v>
      </c>
      <c r="D2" s="28" t="s">
        <v>2081</v>
      </c>
      <c r="E2" s="28" t="s">
        <v>2022</v>
      </c>
      <c r="F2" s="91" t="s">
        <v>2029</v>
      </c>
      <c r="G2" s="91" t="s">
        <v>2030</v>
      </c>
      <c r="H2" s="91" t="s">
        <v>2034</v>
      </c>
      <c r="I2" s="91" t="s">
        <v>2035</v>
      </c>
      <c r="J2" s="91" t="s">
        <v>1998</v>
      </c>
      <c r="K2" s="91" t="s">
        <v>2021</v>
      </c>
      <c r="L2" s="91" t="s">
        <v>1276</v>
      </c>
      <c r="M2" s="91" t="s">
        <v>1999</v>
      </c>
      <c r="N2" s="91" t="s">
        <v>2000</v>
      </c>
      <c r="O2" s="91" t="s">
        <v>2001</v>
      </c>
      <c r="P2" s="91" t="s">
        <v>2002</v>
      </c>
      <c r="R2" s="27"/>
      <c r="S2" s="92"/>
      <c r="T2" s="27"/>
      <c r="U2" s="27"/>
    </row>
    <row r="3" spans="1:21" x14ac:dyDescent="0.4">
      <c r="A3" s="27" t="str">
        <f>LEFT(I3,4)</f>
        <v>01.1</v>
      </c>
      <c r="C3" s="27" t="s">
        <v>2023</v>
      </c>
      <c r="D3" s="28">
        <v>1</v>
      </c>
      <c r="E3" s="98">
        <v>45292</v>
      </c>
      <c r="F3" s="28" t="s">
        <v>2028</v>
      </c>
      <c r="G3" s="28" t="s">
        <v>230</v>
      </c>
      <c r="H3" s="28" t="s">
        <v>2091</v>
      </c>
      <c r="I3" s="28" t="s">
        <v>2092</v>
      </c>
      <c r="J3" s="28" t="s">
        <v>2003</v>
      </c>
      <c r="K3" s="28" t="s">
        <v>231</v>
      </c>
      <c r="L3" s="28" t="s">
        <v>1277</v>
      </c>
      <c r="M3" s="28" t="s">
        <v>2895</v>
      </c>
      <c r="N3" s="28" t="s">
        <v>231</v>
      </c>
      <c r="O3" s="28" t="s">
        <v>531</v>
      </c>
      <c r="P3" s="28" t="s">
        <v>2896</v>
      </c>
    </row>
    <row r="4" spans="1:21" x14ac:dyDescent="0.4">
      <c r="A4" s="27" t="str">
        <f t="shared" ref="A4:A58" si="0">LEFT(I4,4)</f>
        <v>01.2</v>
      </c>
      <c r="C4" s="27" t="s">
        <v>2024</v>
      </c>
      <c r="D4" s="28">
        <v>1</v>
      </c>
      <c r="E4" s="98">
        <v>45323</v>
      </c>
      <c r="F4" s="28" t="s">
        <v>2028</v>
      </c>
      <c r="G4" s="28" t="s">
        <v>230</v>
      </c>
      <c r="H4" s="28" t="s">
        <v>2091</v>
      </c>
      <c r="I4" s="28" t="s">
        <v>2093</v>
      </c>
      <c r="J4" s="28" t="s">
        <v>532</v>
      </c>
      <c r="K4" s="28" t="s">
        <v>233</v>
      </c>
      <c r="L4" s="28" t="s">
        <v>1277</v>
      </c>
      <c r="M4" s="28" t="s">
        <v>2897</v>
      </c>
      <c r="N4" s="28" t="s">
        <v>233</v>
      </c>
      <c r="O4" s="28" t="s">
        <v>533</v>
      </c>
      <c r="P4" s="28" t="s">
        <v>2896</v>
      </c>
    </row>
    <row r="5" spans="1:21" x14ac:dyDescent="0.4">
      <c r="A5" s="27" t="str">
        <f t="shared" si="0"/>
        <v>01.3</v>
      </c>
      <c r="C5" s="27" t="s">
        <v>2025</v>
      </c>
      <c r="D5" s="28">
        <v>1</v>
      </c>
      <c r="E5" s="98">
        <v>45352</v>
      </c>
      <c r="F5" s="28" t="s">
        <v>2028</v>
      </c>
      <c r="G5" s="28" t="s">
        <v>230</v>
      </c>
      <c r="H5" s="28" t="s">
        <v>2091</v>
      </c>
      <c r="I5" s="28" t="s">
        <v>2094</v>
      </c>
      <c r="J5" s="28" t="s">
        <v>535</v>
      </c>
      <c r="K5" s="28" t="s">
        <v>234</v>
      </c>
      <c r="L5" s="28" t="s">
        <v>1277</v>
      </c>
      <c r="M5" s="28" t="s">
        <v>2898</v>
      </c>
      <c r="N5" s="28" t="s">
        <v>234</v>
      </c>
      <c r="O5" s="28" t="s">
        <v>1035</v>
      </c>
      <c r="P5" s="28" t="s">
        <v>2896</v>
      </c>
    </row>
    <row r="6" spans="1:21" x14ac:dyDescent="0.4">
      <c r="A6" s="27" t="str">
        <f t="shared" si="0"/>
        <v>01.4</v>
      </c>
      <c r="C6" s="27" t="s">
        <v>2830</v>
      </c>
      <c r="D6" s="28">
        <v>1</v>
      </c>
      <c r="E6" s="98">
        <v>45383</v>
      </c>
      <c r="F6" s="93" t="s">
        <v>2028</v>
      </c>
      <c r="G6" s="93" t="s">
        <v>230</v>
      </c>
      <c r="H6" s="93" t="s">
        <v>2091</v>
      </c>
      <c r="I6" s="93" t="s">
        <v>2095</v>
      </c>
      <c r="J6" s="93" t="s">
        <v>272</v>
      </c>
      <c r="K6" s="93" t="s">
        <v>273</v>
      </c>
      <c r="L6" s="93" t="s">
        <v>1277</v>
      </c>
      <c r="M6" s="93" t="s">
        <v>2899</v>
      </c>
      <c r="N6" s="93" t="s">
        <v>273</v>
      </c>
      <c r="O6" s="93" t="s">
        <v>1035</v>
      </c>
      <c r="P6" s="93" t="s">
        <v>2896</v>
      </c>
    </row>
    <row r="7" spans="1:21" x14ac:dyDescent="0.4">
      <c r="A7" s="27" t="str">
        <f t="shared" si="0"/>
        <v>01.5</v>
      </c>
      <c r="C7" s="27" t="s">
        <v>2831</v>
      </c>
      <c r="D7" s="28">
        <v>1</v>
      </c>
      <c r="E7" s="98">
        <v>45413</v>
      </c>
      <c r="F7" s="94" t="s">
        <v>2028</v>
      </c>
      <c r="G7" s="93" t="s">
        <v>230</v>
      </c>
      <c r="H7" s="93" t="s">
        <v>2091</v>
      </c>
      <c r="I7" s="93" t="s">
        <v>2096</v>
      </c>
      <c r="J7" s="93" t="s">
        <v>536</v>
      </c>
      <c r="K7" s="93" t="s">
        <v>1102</v>
      </c>
      <c r="L7" s="93" t="s">
        <v>1277</v>
      </c>
      <c r="M7" s="93" t="s">
        <v>2900</v>
      </c>
      <c r="N7" s="93" t="s">
        <v>2004</v>
      </c>
      <c r="O7" s="93" t="s">
        <v>1036</v>
      </c>
      <c r="P7" s="93" t="s">
        <v>2901</v>
      </c>
    </row>
    <row r="8" spans="1:21" x14ac:dyDescent="0.4">
      <c r="A8" s="27" t="str">
        <f t="shared" si="0"/>
        <v>01.6</v>
      </c>
      <c r="C8" s="27" t="s">
        <v>2832</v>
      </c>
      <c r="D8" s="28">
        <v>1</v>
      </c>
      <c r="E8" s="98">
        <v>45444</v>
      </c>
      <c r="F8" s="95" t="s">
        <v>2028</v>
      </c>
      <c r="G8" s="28" t="s">
        <v>230</v>
      </c>
      <c r="H8" s="28" t="s">
        <v>2091</v>
      </c>
      <c r="I8" s="28" t="s">
        <v>2097</v>
      </c>
      <c r="J8" s="28" t="s">
        <v>2880</v>
      </c>
      <c r="K8" s="28" t="s">
        <v>238</v>
      </c>
      <c r="L8" s="28" t="s">
        <v>1277</v>
      </c>
      <c r="M8" s="28" t="s">
        <v>2902</v>
      </c>
      <c r="N8" s="28" t="s">
        <v>2903</v>
      </c>
      <c r="O8" s="28" t="s">
        <v>1037</v>
      </c>
      <c r="P8" s="28" t="s">
        <v>2904</v>
      </c>
    </row>
    <row r="9" spans="1:21" x14ac:dyDescent="0.4">
      <c r="A9" s="27" t="str">
        <f t="shared" si="0"/>
        <v>01.7</v>
      </c>
      <c r="C9" s="27" t="s">
        <v>2833</v>
      </c>
      <c r="D9" s="28">
        <v>1</v>
      </c>
      <c r="E9" s="98">
        <v>45474</v>
      </c>
      <c r="F9" s="95" t="s">
        <v>2028</v>
      </c>
      <c r="G9" s="28" t="s">
        <v>230</v>
      </c>
      <c r="H9" s="28" t="s">
        <v>2091</v>
      </c>
      <c r="I9" s="28" t="s">
        <v>2881</v>
      </c>
      <c r="J9" s="28" t="s">
        <v>2882</v>
      </c>
      <c r="K9" s="28" t="s">
        <v>235</v>
      </c>
      <c r="L9" s="28" t="s">
        <v>1277</v>
      </c>
      <c r="M9" s="28" t="s">
        <v>2905</v>
      </c>
      <c r="N9" s="28" t="s">
        <v>235</v>
      </c>
      <c r="O9" s="28" t="s">
        <v>1038</v>
      </c>
      <c r="P9" s="28" t="s">
        <v>2901</v>
      </c>
    </row>
    <row r="10" spans="1:21" x14ac:dyDescent="0.4">
      <c r="A10" s="27" t="str">
        <f t="shared" si="0"/>
        <v>01.8</v>
      </c>
      <c r="C10" s="27" t="s">
        <v>2834</v>
      </c>
      <c r="D10" s="28">
        <v>1</v>
      </c>
      <c r="E10" s="98">
        <v>45505</v>
      </c>
      <c r="F10" s="95" t="s">
        <v>2028</v>
      </c>
      <c r="G10" s="28" t="s">
        <v>230</v>
      </c>
      <c r="H10" s="28" t="s">
        <v>2091</v>
      </c>
      <c r="I10" s="28" t="s">
        <v>2883</v>
      </c>
      <c r="J10" s="28" t="s">
        <v>2884</v>
      </c>
      <c r="K10" s="28" t="s">
        <v>236</v>
      </c>
      <c r="L10" s="28" t="s">
        <v>1277</v>
      </c>
      <c r="M10" s="28" t="s">
        <v>2906</v>
      </c>
      <c r="N10" s="28" t="s">
        <v>236</v>
      </c>
      <c r="O10" s="28" t="s">
        <v>1039</v>
      </c>
      <c r="P10" s="28" t="s">
        <v>2907</v>
      </c>
    </row>
    <row r="11" spans="1:21" x14ac:dyDescent="0.4">
      <c r="A11" s="27" t="str">
        <f t="shared" si="0"/>
        <v>01.9</v>
      </c>
      <c r="C11" s="27" t="s">
        <v>2835</v>
      </c>
      <c r="D11" s="28">
        <v>1</v>
      </c>
      <c r="E11" s="98">
        <v>45536</v>
      </c>
      <c r="F11" s="95" t="s">
        <v>2028</v>
      </c>
      <c r="G11" s="28" t="s">
        <v>230</v>
      </c>
      <c r="H11" s="28" t="s">
        <v>2091</v>
      </c>
      <c r="I11" s="28" t="s">
        <v>2885</v>
      </c>
      <c r="J11" s="28" t="s">
        <v>2886</v>
      </c>
      <c r="K11" s="28" t="s">
        <v>237</v>
      </c>
      <c r="L11" s="28" t="s">
        <v>1277</v>
      </c>
      <c r="M11" s="28" t="s">
        <v>2908</v>
      </c>
      <c r="N11" s="28" t="s">
        <v>237</v>
      </c>
      <c r="O11" s="28" t="s">
        <v>1040</v>
      </c>
      <c r="P11" s="28" t="s">
        <v>2909</v>
      </c>
    </row>
    <row r="12" spans="1:21" x14ac:dyDescent="0.4">
      <c r="A12" s="27" t="str">
        <f t="shared" si="0"/>
        <v>02.1</v>
      </c>
      <c r="C12" s="27" t="s">
        <v>2836</v>
      </c>
      <c r="D12" s="28">
        <v>2</v>
      </c>
      <c r="E12" s="98">
        <v>45293</v>
      </c>
      <c r="F12" s="28" t="s">
        <v>2837</v>
      </c>
      <c r="G12" s="28" t="s">
        <v>239</v>
      </c>
      <c r="H12" s="28" t="s">
        <v>2101</v>
      </c>
      <c r="I12" s="28" t="s">
        <v>2102</v>
      </c>
      <c r="J12" s="28" t="s">
        <v>240</v>
      </c>
      <c r="K12" s="28" t="s">
        <v>240</v>
      </c>
      <c r="L12" s="28" t="s">
        <v>1277</v>
      </c>
      <c r="M12" s="28" t="s">
        <v>2910</v>
      </c>
      <c r="O12" s="28" t="s">
        <v>1041</v>
      </c>
      <c r="P12" s="28" t="s">
        <v>2907</v>
      </c>
      <c r="T12" s="96"/>
    </row>
    <row r="13" spans="1:21" x14ac:dyDescent="0.4">
      <c r="A13" s="27" t="str">
        <f t="shared" si="0"/>
        <v>02.2</v>
      </c>
      <c r="C13" s="27" t="s">
        <v>2838</v>
      </c>
      <c r="D13" s="28">
        <v>2</v>
      </c>
      <c r="E13" s="98">
        <v>45324</v>
      </c>
      <c r="F13" s="95" t="s">
        <v>2837</v>
      </c>
      <c r="G13" s="28" t="s">
        <v>239</v>
      </c>
      <c r="H13" s="28" t="s">
        <v>2101</v>
      </c>
      <c r="I13" s="28" t="s">
        <v>2103</v>
      </c>
      <c r="J13" s="28" t="s">
        <v>241</v>
      </c>
      <c r="K13" s="28" t="s">
        <v>241</v>
      </c>
      <c r="L13" s="28" t="s">
        <v>1277</v>
      </c>
      <c r="M13" s="28" t="s">
        <v>2911</v>
      </c>
      <c r="O13" s="28" t="s">
        <v>1042</v>
      </c>
      <c r="P13" s="28" t="s">
        <v>2907</v>
      </c>
    </row>
    <row r="14" spans="1:21" x14ac:dyDescent="0.4">
      <c r="A14" s="27" t="str">
        <f t="shared" si="0"/>
        <v>02.3</v>
      </c>
      <c r="C14" s="27" t="s">
        <v>2839</v>
      </c>
      <c r="D14" s="28">
        <v>2</v>
      </c>
      <c r="E14" s="98">
        <v>45353</v>
      </c>
      <c r="F14" s="28" t="s">
        <v>2837</v>
      </c>
      <c r="G14" s="28" t="s">
        <v>239</v>
      </c>
      <c r="H14" s="28" t="s">
        <v>2101</v>
      </c>
      <c r="I14" s="28" t="s">
        <v>2104</v>
      </c>
      <c r="J14" s="28" t="s">
        <v>243</v>
      </c>
      <c r="K14" s="28" t="s">
        <v>243</v>
      </c>
      <c r="M14" s="28" t="s">
        <v>243</v>
      </c>
      <c r="O14" s="28" t="s">
        <v>1045</v>
      </c>
      <c r="P14" s="28" t="s">
        <v>2912</v>
      </c>
    </row>
    <row r="15" spans="1:21" x14ac:dyDescent="0.4">
      <c r="A15" s="27" t="str">
        <f t="shared" si="0"/>
        <v>02.4</v>
      </c>
      <c r="C15" s="27" t="s">
        <v>2840</v>
      </c>
      <c r="D15" s="28">
        <v>2</v>
      </c>
      <c r="E15" s="98">
        <v>45384</v>
      </c>
      <c r="F15" s="28" t="s">
        <v>2837</v>
      </c>
      <c r="G15" s="28" t="s">
        <v>239</v>
      </c>
      <c r="H15" s="28" t="s">
        <v>2101</v>
      </c>
      <c r="I15" s="28" t="s">
        <v>2105</v>
      </c>
      <c r="J15" s="28" t="s">
        <v>274</v>
      </c>
      <c r="K15" s="28" t="s">
        <v>274</v>
      </c>
      <c r="M15" s="28" t="s">
        <v>274</v>
      </c>
      <c r="O15" s="28" t="s">
        <v>1046</v>
      </c>
      <c r="P15" s="28" t="s">
        <v>2913</v>
      </c>
    </row>
    <row r="16" spans="1:21" x14ac:dyDescent="0.4">
      <c r="A16" s="27" t="str">
        <f t="shared" si="0"/>
        <v>02.5</v>
      </c>
      <c r="C16" s="27" t="s">
        <v>2841</v>
      </c>
      <c r="D16" s="28">
        <v>2</v>
      </c>
      <c r="E16" s="98">
        <v>45414</v>
      </c>
      <c r="F16" s="28" t="s">
        <v>2837</v>
      </c>
      <c r="G16" s="28" t="s">
        <v>239</v>
      </c>
      <c r="H16" s="28" t="s">
        <v>2101</v>
      </c>
      <c r="I16" s="28" t="s">
        <v>2106</v>
      </c>
      <c r="J16" s="28" t="s">
        <v>242</v>
      </c>
      <c r="K16" s="28" t="s">
        <v>242</v>
      </c>
      <c r="M16" s="28" t="s">
        <v>242</v>
      </c>
      <c r="O16" s="28" t="s">
        <v>1043</v>
      </c>
      <c r="P16" s="28" t="s">
        <v>1044</v>
      </c>
    </row>
    <row r="17" spans="1:16" x14ac:dyDescent="0.4">
      <c r="A17" s="27" t="str">
        <f t="shared" si="0"/>
        <v>03.1</v>
      </c>
      <c r="C17" s="27" t="s">
        <v>2842</v>
      </c>
      <c r="D17" s="28">
        <v>3</v>
      </c>
      <c r="E17" s="98">
        <v>45294</v>
      </c>
      <c r="F17" s="28" t="s">
        <v>2843</v>
      </c>
      <c r="G17" s="28" t="s">
        <v>251</v>
      </c>
      <c r="H17" s="28" t="s">
        <v>2107</v>
      </c>
      <c r="I17" s="28" t="s">
        <v>2108</v>
      </c>
      <c r="J17" s="28" t="s">
        <v>252</v>
      </c>
      <c r="K17" s="28" t="s">
        <v>252</v>
      </c>
      <c r="M17" s="28" t="s">
        <v>252</v>
      </c>
      <c r="N17" s="28" t="s">
        <v>1120</v>
      </c>
      <c r="O17" s="28" t="s">
        <v>1082</v>
      </c>
      <c r="P17" s="28" t="s">
        <v>2914</v>
      </c>
    </row>
    <row r="18" spans="1:16" x14ac:dyDescent="0.4">
      <c r="A18" s="27" t="str">
        <f t="shared" si="0"/>
        <v>03.2</v>
      </c>
      <c r="C18" s="27" t="s">
        <v>2844</v>
      </c>
      <c r="D18" s="28">
        <v>3</v>
      </c>
      <c r="E18" s="98">
        <v>45325</v>
      </c>
      <c r="F18" s="28" t="s">
        <v>2843</v>
      </c>
      <c r="G18" s="28" t="s">
        <v>251</v>
      </c>
      <c r="H18" s="28" t="s">
        <v>2107</v>
      </c>
      <c r="I18" s="28" t="s">
        <v>2109</v>
      </c>
      <c r="J18" s="28" t="s">
        <v>253</v>
      </c>
      <c r="K18" s="28" t="s">
        <v>253</v>
      </c>
      <c r="M18" s="28" t="s">
        <v>253</v>
      </c>
      <c r="N18" s="28" t="s">
        <v>1121</v>
      </c>
      <c r="O18" s="28" t="s">
        <v>1083</v>
      </c>
      <c r="P18" s="28" t="s">
        <v>2914</v>
      </c>
    </row>
    <row r="19" spans="1:16" x14ac:dyDescent="0.4">
      <c r="A19" s="27" t="str">
        <f t="shared" si="0"/>
        <v>03.3</v>
      </c>
      <c r="C19" s="27" t="s">
        <v>2845</v>
      </c>
      <c r="D19" s="28">
        <v>3</v>
      </c>
      <c r="E19" s="98">
        <v>45354</v>
      </c>
      <c r="F19" s="28" t="s">
        <v>2843</v>
      </c>
      <c r="G19" s="28" t="s">
        <v>251</v>
      </c>
      <c r="H19" s="28" t="s">
        <v>2107</v>
      </c>
      <c r="I19" s="28" t="s">
        <v>2110</v>
      </c>
      <c r="J19" s="28" t="s">
        <v>254</v>
      </c>
      <c r="K19" s="28" t="s">
        <v>254</v>
      </c>
      <c r="L19" s="28" t="s">
        <v>1277</v>
      </c>
      <c r="M19" s="28" t="s">
        <v>2915</v>
      </c>
      <c r="O19" s="28" t="s">
        <v>1084</v>
      </c>
      <c r="P19" s="28" t="s">
        <v>2907</v>
      </c>
    </row>
    <row r="20" spans="1:16" x14ac:dyDescent="0.4">
      <c r="A20" s="27" t="str">
        <f t="shared" si="0"/>
        <v>04.1</v>
      </c>
      <c r="C20" s="27" t="s">
        <v>2846</v>
      </c>
      <c r="D20" s="28">
        <v>4</v>
      </c>
      <c r="E20" s="98">
        <v>45295</v>
      </c>
      <c r="F20" s="95" t="s">
        <v>2847</v>
      </c>
      <c r="G20" s="28" t="s">
        <v>244</v>
      </c>
      <c r="H20" s="28" t="s">
        <v>2111</v>
      </c>
      <c r="I20" s="28" t="s">
        <v>2112</v>
      </c>
      <c r="J20" s="28" t="s">
        <v>2887</v>
      </c>
      <c r="K20" s="28" t="s">
        <v>1104</v>
      </c>
      <c r="L20" s="28" t="s">
        <v>1277</v>
      </c>
      <c r="M20" s="28" t="s">
        <v>2916</v>
      </c>
      <c r="N20" s="28" t="s">
        <v>2085</v>
      </c>
      <c r="O20" s="28" t="s">
        <v>1047</v>
      </c>
      <c r="P20" s="28" t="s">
        <v>1048</v>
      </c>
    </row>
    <row r="21" spans="1:16" x14ac:dyDescent="0.4">
      <c r="A21" s="27" t="str">
        <f t="shared" si="0"/>
        <v>04.2</v>
      </c>
      <c r="C21" s="27" t="s">
        <v>2848</v>
      </c>
      <c r="D21" s="28">
        <v>4</v>
      </c>
      <c r="E21" s="98">
        <v>45326</v>
      </c>
      <c r="F21" s="95" t="s">
        <v>2847</v>
      </c>
      <c r="G21" s="28" t="s">
        <v>244</v>
      </c>
      <c r="H21" s="28" t="s">
        <v>2111</v>
      </c>
      <c r="I21" s="28" t="s">
        <v>2113</v>
      </c>
      <c r="J21" s="28" t="s">
        <v>2888</v>
      </c>
      <c r="K21" s="28" t="s">
        <v>1186</v>
      </c>
      <c r="L21" s="28" t="s">
        <v>2917</v>
      </c>
      <c r="M21" s="28" t="s">
        <v>2918</v>
      </c>
      <c r="O21" s="28" t="s">
        <v>2919</v>
      </c>
      <c r="P21" s="28" t="s">
        <v>2920</v>
      </c>
    </row>
    <row r="22" spans="1:16" x14ac:dyDescent="0.4">
      <c r="A22" s="27" t="str">
        <f t="shared" si="0"/>
        <v>04.3</v>
      </c>
      <c r="C22" s="27" t="s">
        <v>2849</v>
      </c>
      <c r="D22" s="28">
        <v>4</v>
      </c>
      <c r="E22" s="98">
        <v>45355</v>
      </c>
      <c r="F22" s="95" t="s">
        <v>2847</v>
      </c>
      <c r="G22" s="28" t="s">
        <v>244</v>
      </c>
      <c r="H22" s="28" t="s">
        <v>2111</v>
      </c>
      <c r="I22" s="28" t="s">
        <v>2114</v>
      </c>
      <c r="J22" s="28" t="s">
        <v>245</v>
      </c>
      <c r="K22" s="28" t="s">
        <v>245</v>
      </c>
      <c r="L22" s="28" t="s">
        <v>1277</v>
      </c>
      <c r="M22" s="28" t="s">
        <v>2921</v>
      </c>
      <c r="N22" s="28" t="s">
        <v>246</v>
      </c>
      <c r="O22" s="28" t="s">
        <v>2922</v>
      </c>
      <c r="P22" s="28" t="s">
        <v>1048</v>
      </c>
    </row>
    <row r="23" spans="1:16" x14ac:dyDescent="0.4">
      <c r="A23" s="27" t="str">
        <f t="shared" si="0"/>
        <v>04.4</v>
      </c>
      <c r="C23" s="27" t="s">
        <v>2850</v>
      </c>
      <c r="D23" s="28">
        <v>4</v>
      </c>
      <c r="E23" s="98">
        <v>45386</v>
      </c>
      <c r="F23" s="95" t="s">
        <v>2847</v>
      </c>
      <c r="G23" s="28" t="s">
        <v>244</v>
      </c>
      <c r="H23" s="28" t="s">
        <v>2111</v>
      </c>
      <c r="I23" s="28" t="s">
        <v>2889</v>
      </c>
      <c r="J23" s="28" t="s">
        <v>2160</v>
      </c>
      <c r="K23" s="28" t="s">
        <v>247</v>
      </c>
      <c r="L23" s="28" t="s">
        <v>1277</v>
      </c>
      <c r="M23" s="28" t="s">
        <v>2923</v>
      </c>
      <c r="N23" s="28" t="s">
        <v>2824</v>
      </c>
      <c r="O23" s="28" t="s">
        <v>1049</v>
      </c>
      <c r="P23" s="28" t="s">
        <v>1048</v>
      </c>
    </row>
    <row r="24" spans="1:16" x14ac:dyDescent="0.4">
      <c r="A24" s="27" t="str">
        <f t="shared" si="0"/>
        <v>04.5</v>
      </c>
      <c r="C24" s="27" t="s">
        <v>2851</v>
      </c>
      <c r="D24" s="28">
        <v>4</v>
      </c>
      <c r="E24" s="98">
        <v>45416</v>
      </c>
      <c r="F24" s="95" t="s">
        <v>2847</v>
      </c>
      <c r="G24" s="28" t="s">
        <v>244</v>
      </c>
      <c r="H24" s="28" t="s">
        <v>2111</v>
      </c>
      <c r="I24" s="28" t="s">
        <v>2116</v>
      </c>
      <c r="J24" s="28" t="s">
        <v>1031</v>
      </c>
      <c r="K24" s="28" t="s">
        <v>1105</v>
      </c>
      <c r="M24" s="28" t="s">
        <v>1031</v>
      </c>
      <c r="N24" s="28" t="s">
        <v>2086</v>
      </c>
      <c r="O24" s="28" t="s">
        <v>1050</v>
      </c>
      <c r="P24" s="28" t="s">
        <v>1051</v>
      </c>
    </row>
    <row r="25" spans="1:16" x14ac:dyDescent="0.4">
      <c r="A25" s="27" t="str">
        <f t="shared" si="0"/>
        <v>05.1</v>
      </c>
      <c r="C25" s="27" t="s">
        <v>2852</v>
      </c>
      <c r="D25" s="28">
        <v>5</v>
      </c>
      <c r="E25" s="98">
        <v>45296</v>
      </c>
      <c r="F25" s="95" t="s">
        <v>2853</v>
      </c>
      <c r="G25" s="28" t="s">
        <v>2890</v>
      </c>
      <c r="H25" s="28" t="s">
        <v>2088</v>
      </c>
      <c r="I25" s="28" t="s">
        <v>2117</v>
      </c>
      <c r="J25" s="28" t="s">
        <v>256</v>
      </c>
      <c r="K25" s="28" t="s">
        <v>1106</v>
      </c>
      <c r="M25" s="28" t="s">
        <v>256</v>
      </c>
      <c r="O25" s="28" t="s">
        <v>1077</v>
      </c>
      <c r="P25" s="28" t="s">
        <v>1076</v>
      </c>
    </row>
    <row r="26" spans="1:16" x14ac:dyDescent="0.4">
      <c r="A26" s="27" t="str">
        <f t="shared" si="0"/>
        <v>05.2</v>
      </c>
      <c r="C26" s="27" t="s">
        <v>2854</v>
      </c>
      <c r="D26" s="28">
        <v>5</v>
      </c>
      <c r="E26" s="98">
        <v>45327</v>
      </c>
      <c r="F26" s="95" t="s">
        <v>2853</v>
      </c>
      <c r="G26" s="28" t="s">
        <v>2890</v>
      </c>
      <c r="H26" s="28" t="s">
        <v>2088</v>
      </c>
      <c r="I26" s="28" t="s">
        <v>2089</v>
      </c>
      <c r="J26" s="28" t="s">
        <v>257</v>
      </c>
      <c r="K26" s="28" t="s">
        <v>1107</v>
      </c>
      <c r="M26" s="28" t="s">
        <v>257</v>
      </c>
      <c r="O26" s="28" t="s">
        <v>1078</v>
      </c>
    </row>
    <row r="27" spans="1:16" x14ac:dyDescent="0.4">
      <c r="A27" s="27" t="str">
        <f t="shared" si="0"/>
        <v>06.1</v>
      </c>
      <c r="C27" s="27" t="s">
        <v>2855</v>
      </c>
      <c r="D27" s="28">
        <v>6</v>
      </c>
      <c r="E27" s="98">
        <v>45297</v>
      </c>
      <c r="F27" s="95" t="s">
        <v>2856</v>
      </c>
      <c r="G27" s="28" t="s">
        <v>258</v>
      </c>
      <c r="H27" s="28" t="s">
        <v>2083</v>
      </c>
      <c r="I27" s="28" t="s">
        <v>2118</v>
      </c>
      <c r="J27" s="28" t="s">
        <v>1243</v>
      </c>
      <c r="K27" s="28" t="s">
        <v>1243</v>
      </c>
      <c r="L27" s="28" t="s">
        <v>2924</v>
      </c>
      <c r="M27" s="28" t="s">
        <v>2925</v>
      </c>
      <c r="O27" s="28" t="s">
        <v>1242</v>
      </c>
      <c r="P27" s="28" t="s">
        <v>1244</v>
      </c>
    </row>
    <row r="28" spans="1:16" x14ac:dyDescent="0.4">
      <c r="A28" s="27" t="str">
        <f t="shared" si="0"/>
        <v>06.2</v>
      </c>
      <c r="C28" s="27" t="s">
        <v>2857</v>
      </c>
      <c r="D28" s="28">
        <v>6</v>
      </c>
      <c r="E28" s="98">
        <v>45328</v>
      </c>
      <c r="F28" s="95" t="s">
        <v>2856</v>
      </c>
      <c r="G28" s="28" t="s">
        <v>258</v>
      </c>
      <c r="H28" s="28" t="s">
        <v>2083</v>
      </c>
      <c r="I28" s="28" t="s">
        <v>2119</v>
      </c>
      <c r="J28" s="28" t="s">
        <v>259</v>
      </c>
      <c r="K28" s="28" t="s">
        <v>259</v>
      </c>
      <c r="L28" s="28" t="s">
        <v>2924</v>
      </c>
      <c r="M28" s="28" t="s">
        <v>2926</v>
      </c>
      <c r="O28" s="28" t="s">
        <v>1085</v>
      </c>
      <c r="P28" s="28" t="s">
        <v>1086</v>
      </c>
    </row>
    <row r="29" spans="1:16" x14ac:dyDescent="0.4">
      <c r="A29" s="27" t="str">
        <f t="shared" si="0"/>
        <v>06.3</v>
      </c>
      <c r="C29" s="27" t="s">
        <v>2858</v>
      </c>
      <c r="D29" s="28">
        <v>6</v>
      </c>
      <c r="E29" s="98">
        <v>45357</v>
      </c>
      <c r="F29" s="95" t="s">
        <v>2856</v>
      </c>
      <c r="G29" s="28" t="s">
        <v>258</v>
      </c>
      <c r="H29" s="28" t="s">
        <v>2083</v>
      </c>
      <c r="I29" s="28" t="s">
        <v>2891</v>
      </c>
      <c r="J29" s="28" t="s">
        <v>1187</v>
      </c>
      <c r="K29" s="28" t="s">
        <v>1824</v>
      </c>
      <c r="M29" s="28" t="s">
        <v>1187</v>
      </c>
      <c r="O29" s="28" t="s">
        <v>2927</v>
      </c>
      <c r="P29" s="28" t="s">
        <v>2928</v>
      </c>
    </row>
    <row r="30" spans="1:16" x14ac:dyDescent="0.4">
      <c r="A30" s="27" t="str">
        <f t="shared" si="0"/>
        <v>06.4</v>
      </c>
      <c r="C30" s="27" t="s">
        <v>2859</v>
      </c>
      <c r="D30" s="28">
        <v>6</v>
      </c>
      <c r="E30" s="98">
        <v>45388</v>
      </c>
      <c r="F30" s="95" t="s">
        <v>2856</v>
      </c>
      <c r="G30" s="28" t="s">
        <v>258</v>
      </c>
      <c r="H30" s="28" t="s">
        <v>2083</v>
      </c>
      <c r="I30" s="28" t="s">
        <v>2084</v>
      </c>
      <c r="J30" s="28" t="s">
        <v>1252</v>
      </c>
      <c r="K30" s="28" t="s">
        <v>1252</v>
      </c>
      <c r="M30" s="28" t="s">
        <v>1252</v>
      </c>
      <c r="N30" s="28" t="s">
        <v>2929</v>
      </c>
      <c r="O30" s="28" t="s">
        <v>1256</v>
      </c>
      <c r="P30" s="28" t="s">
        <v>1255</v>
      </c>
    </row>
    <row r="31" spans="1:16" x14ac:dyDescent="0.4">
      <c r="A31" s="27" t="str">
        <f t="shared" si="0"/>
        <v>06.5</v>
      </c>
      <c r="C31" s="27" t="s">
        <v>2860</v>
      </c>
      <c r="D31" s="28">
        <v>6</v>
      </c>
      <c r="E31" s="98">
        <v>45418</v>
      </c>
      <c r="F31" s="95" t="s">
        <v>2856</v>
      </c>
      <c r="G31" s="28" t="s">
        <v>258</v>
      </c>
      <c r="H31" s="28" t="s">
        <v>2083</v>
      </c>
      <c r="I31" s="28" t="s">
        <v>2121</v>
      </c>
      <c r="J31" s="28" t="s">
        <v>2033</v>
      </c>
      <c r="K31" s="28" t="s">
        <v>2033</v>
      </c>
      <c r="L31" s="28" t="s">
        <v>1277</v>
      </c>
      <c r="M31" s="28" t="s">
        <v>2930</v>
      </c>
      <c r="N31" s="28" t="s">
        <v>2161</v>
      </c>
      <c r="O31" s="28" t="s">
        <v>2931</v>
      </c>
      <c r="P31" s="28" t="s">
        <v>2932</v>
      </c>
    </row>
    <row r="32" spans="1:16" x14ac:dyDescent="0.4">
      <c r="A32" s="27" t="str">
        <f t="shared" si="0"/>
        <v>07.1</v>
      </c>
      <c r="C32" s="27" t="s">
        <v>2861</v>
      </c>
      <c r="D32" s="28">
        <v>7</v>
      </c>
      <c r="E32" s="98">
        <v>45298</v>
      </c>
      <c r="F32" s="95" t="s">
        <v>248</v>
      </c>
      <c r="G32" s="28" t="s">
        <v>2031</v>
      </c>
      <c r="H32" s="28" t="s">
        <v>2122</v>
      </c>
      <c r="I32" s="28" t="s">
        <v>2123</v>
      </c>
      <c r="J32" s="28" t="s">
        <v>249</v>
      </c>
      <c r="K32" s="28" t="s">
        <v>249</v>
      </c>
      <c r="L32" s="28" t="s">
        <v>1277</v>
      </c>
      <c r="M32" s="28" t="s">
        <v>2933</v>
      </c>
      <c r="O32" s="28" t="s">
        <v>1079</v>
      </c>
      <c r="P32" s="28" t="s">
        <v>1080</v>
      </c>
    </row>
    <row r="33" spans="1:16" x14ac:dyDescent="0.4">
      <c r="A33" s="27" t="str">
        <f t="shared" si="0"/>
        <v>07.2</v>
      </c>
      <c r="C33" s="27" t="s">
        <v>2005</v>
      </c>
      <c r="D33" s="28">
        <v>7</v>
      </c>
      <c r="E33" s="98">
        <v>45329</v>
      </c>
      <c r="F33" s="28" t="s">
        <v>248</v>
      </c>
      <c r="G33" s="28" t="s">
        <v>2031</v>
      </c>
      <c r="H33" s="28" t="s">
        <v>2122</v>
      </c>
      <c r="I33" s="28" t="s">
        <v>2124</v>
      </c>
      <c r="J33" s="28" t="s">
        <v>250</v>
      </c>
      <c r="K33" s="28" t="s">
        <v>250</v>
      </c>
      <c r="L33" s="28" t="s">
        <v>1277</v>
      </c>
      <c r="M33" s="28" t="s">
        <v>2934</v>
      </c>
      <c r="O33" s="28" t="s">
        <v>1081</v>
      </c>
      <c r="P33" s="28" t="s">
        <v>1080</v>
      </c>
    </row>
    <row r="34" spans="1:16" x14ac:dyDescent="0.4">
      <c r="A34" s="27" t="str">
        <f t="shared" si="0"/>
        <v>08.1</v>
      </c>
      <c r="C34" s="27" t="s">
        <v>2006</v>
      </c>
      <c r="D34" s="28">
        <v>8</v>
      </c>
      <c r="E34" s="98">
        <v>45299</v>
      </c>
      <c r="F34" s="28" t="s">
        <v>265</v>
      </c>
      <c r="G34" s="28" t="s">
        <v>265</v>
      </c>
      <c r="H34" s="28" t="s">
        <v>2125</v>
      </c>
      <c r="I34" s="28" t="s">
        <v>2126</v>
      </c>
      <c r="J34" s="28" t="s">
        <v>266</v>
      </c>
      <c r="K34" s="28" t="s">
        <v>266</v>
      </c>
      <c r="L34" s="28" t="s">
        <v>1277</v>
      </c>
      <c r="M34" s="28" t="s">
        <v>2935</v>
      </c>
      <c r="O34" s="28" t="s">
        <v>1093</v>
      </c>
      <c r="P34" s="28" t="s">
        <v>1094</v>
      </c>
    </row>
    <row r="35" spans="1:16" x14ac:dyDescent="0.4">
      <c r="A35" s="27" t="str">
        <f t="shared" si="0"/>
        <v>08.2</v>
      </c>
      <c r="C35" s="27" t="s">
        <v>2007</v>
      </c>
      <c r="D35" s="28">
        <v>8</v>
      </c>
      <c r="E35" s="98">
        <v>45330</v>
      </c>
      <c r="F35" s="28" t="s">
        <v>265</v>
      </c>
      <c r="G35" s="28" t="s">
        <v>265</v>
      </c>
      <c r="H35" s="28" t="s">
        <v>2125</v>
      </c>
      <c r="I35" s="28" t="s">
        <v>2127</v>
      </c>
      <c r="J35" s="28" t="s">
        <v>270</v>
      </c>
      <c r="K35" s="28" t="s">
        <v>1113</v>
      </c>
      <c r="L35" s="28" t="s">
        <v>1277</v>
      </c>
      <c r="M35" s="28" t="s">
        <v>2936</v>
      </c>
      <c r="N35" s="28" t="s">
        <v>1032</v>
      </c>
      <c r="O35" s="28" t="s">
        <v>1095</v>
      </c>
    </row>
    <row r="36" spans="1:16" x14ac:dyDescent="0.4">
      <c r="A36" s="27" t="str">
        <f t="shared" si="0"/>
        <v>08.3</v>
      </c>
      <c r="C36" s="27" t="s">
        <v>2008</v>
      </c>
      <c r="D36" s="28">
        <v>8</v>
      </c>
      <c r="E36" s="98">
        <v>45359</v>
      </c>
      <c r="F36" s="95" t="s">
        <v>265</v>
      </c>
      <c r="G36" s="28" t="s">
        <v>265</v>
      </c>
      <c r="H36" s="28" t="s">
        <v>2125</v>
      </c>
      <c r="I36" s="28" t="s">
        <v>2128</v>
      </c>
      <c r="J36" s="28" t="s">
        <v>267</v>
      </c>
      <c r="K36" s="28" t="s">
        <v>267</v>
      </c>
      <c r="L36" s="28" t="s">
        <v>1277</v>
      </c>
      <c r="M36" s="28" t="s">
        <v>2937</v>
      </c>
      <c r="N36" s="28" t="s">
        <v>2087</v>
      </c>
      <c r="O36" s="28" t="s">
        <v>267</v>
      </c>
    </row>
    <row r="37" spans="1:16" x14ac:dyDescent="0.4">
      <c r="A37" s="27" t="str">
        <f t="shared" si="0"/>
        <v>08.4</v>
      </c>
      <c r="C37" s="27" t="s">
        <v>2009</v>
      </c>
      <c r="D37" s="28">
        <v>8</v>
      </c>
      <c r="E37" s="98">
        <v>45390</v>
      </c>
      <c r="F37" s="95" t="s">
        <v>265</v>
      </c>
      <c r="G37" s="28" t="s">
        <v>265</v>
      </c>
      <c r="H37" s="28" t="s">
        <v>2125</v>
      </c>
      <c r="I37" s="28" t="s">
        <v>2129</v>
      </c>
      <c r="J37" s="28" t="s">
        <v>331</v>
      </c>
      <c r="K37" s="28" t="s">
        <v>331</v>
      </c>
      <c r="L37" s="28" t="s">
        <v>1277</v>
      </c>
      <c r="M37" s="28" t="s">
        <v>2938</v>
      </c>
      <c r="O37" s="28" t="s">
        <v>1097</v>
      </c>
      <c r="P37" s="28" t="s">
        <v>331</v>
      </c>
    </row>
    <row r="38" spans="1:16" x14ac:dyDescent="0.4">
      <c r="A38" s="27" t="str">
        <f t="shared" si="0"/>
        <v>09.1</v>
      </c>
      <c r="C38" s="27" t="s">
        <v>2010</v>
      </c>
      <c r="D38" s="28">
        <v>9</v>
      </c>
      <c r="E38" s="98">
        <v>45300</v>
      </c>
      <c r="F38" s="95" t="s">
        <v>269</v>
      </c>
      <c r="G38" s="28" t="s">
        <v>269</v>
      </c>
      <c r="H38" s="28" t="s">
        <v>2130</v>
      </c>
      <c r="I38" s="28" t="s">
        <v>2131</v>
      </c>
      <c r="J38" s="28" t="s">
        <v>2026</v>
      </c>
      <c r="K38" s="28" t="s">
        <v>1112</v>
      </c>
      <c r="L38" s="28" t="s">
        <v>1277</v>
      </c>
      <c r="M38" s="28" t="s">
        <v>2939</v>
      </c>
      <c r="O38" s="28" t="s">
        <v>1074</v>
      </c>
      <c r="P38" s="28" t="s">
        <v>1068</v>
      </c>
    </row>
    <row r="39" spans="1:16" x14ac:dyDescent="0.4">
      <c r="A39" s="27" t="str">
        <f t="shared" si="0"/>
        <v>10.1</v>
      </c>
      <c r="C39" s="27" t="s">
        <v>2011</v>
      </c>
      <c r="D39" s="28">
        <v>10</v>
      </c>
      <c r="E39" s="98">
        <v>45301</v>
      </c>
      <c r="F39" s="95" t="s">
        <v>261</v>
      </c>
      <c r="G39" s="28" t="s">
        <v>261</v>
      </c>
      <c r="H39" s="28" t="s">
        <v>2132</v>
      </c>
      <c r="I39" s="28" t="s">
        <v>2133</v>
      </c>
      <c r="J39" s="28" t="s">
        <v>275</v>
      </c>
      <c r="K39" s="28" t="s">
        <v>275</v>
      </c>
      <c r="L39" s="28" t="s">
        <v>1277</v>
      </c>
      <c r="M39" s="28" t="s">
        <v>2940</v>
      </c>
      <c r="O39" s="28" t="s">
        <v>2032</v>
      </c>
      <c r="P39" s="28" t="s">
        <v>1087</v>
      </c>
    </row>
    <row r="40" spans="1:16" x14ac:dyDescent="0.4">
      <c r="A40" s="27" t="str">
        <f t="shared" si="0"/>
        <v>10.2</v>
      </c>
      <c r="C40" s="27" t="s">
        <v>2012</v>
      </c>
      <c r="D40" s="28">
        <v>10</v>
      </c>
      <c r="E40" s="98">
        <v>45332</v>
      </c>
      <c r="F40" s="95" t="s">
        <v>261</v>
      </c>
      <c r="G40" s="28" t="s">
        <v>261</v>
      </c>
      <c r="H40" s="28" t="s">
        <v>2132</v>
      </c>
      <c r="I40" s="28" t="s">
        <v>2134</v>
      </c>
      <c r="J40" s="28" t="s">
        <v>262</v>
      </c>
      <c r="K40" s="28" t="s">
        <v>262</v>
      </c>
      <c r="L40" s="28" t="s">
        <v>1277</v>
      </c>
      <c r="M40" s="28" t="s">
        <v>2941</v>
      </c>
      <c r="O40" s="28" t="s">
        <v>1088</v>
      </c>
      <c r="P40" s="28" t="s">
        <v>1089</v>
      </c>
    </row>
    <row r="41" spans="1:16" x14ac:dyDescent="0.4">
      <c r="A41" s="27" t="str">
        <f t="shared" si="0"/>
        <v>10.3</v>
      </c>
      <c r="C41" s="27" t="s">
        <v>2013</v>
      </c>
      <c r="D41" s="28">
        <v>10</v>
      </c>
      <c r="E41" s="98">
        <v>45361</v>
      </c>
      <c r="F41" s="95" t="s">
        <v>261</v>
      </c>
      <c r="G41" s="28" t="s">
        <v>261</v>
      </c>
      <c r="H41" s="28" t="s">
        <v>2132</v>
      </c>
      <c r="I41" s="28" t="s">
        <v>2135</v>
      </c>
      <c r="J41" s="28" t="s">
        <v>263</v>
      </c>
      <c r="K41" s="28" t="s">
        <v>263</v>
      </c>
      <c r="L41" s="28" t="s">
        <v>1277</v>
      </c>
      <c r="M41" s="28" t="s">
        <v>2942</v>
      </c>
      <c r="O41" s="28" t="s">
        <v>1090</v>
      </c>
      <c r="P41" s="28" t="s">
        <v>1089</v>
      </c>
    </row>
    <row r="42" spans="1:16" x14ac:dyDescent="0.4">
      <c r="A42" s="27" t="str">
        <f t="shared" si="0"/>
        <v>10.4</v>
      </c>
      <c r="C42" s="27" t="s">
        <v>2014</v>
      </c>
      <c r="D42" s="28">
        <v>10</v>
      </c>
      <c r="E42" s="98">
        <v>45392</v>
      </c>
      <c r="F42" s="95" t="s">
        <v>261</v>
      </c>
      <c r="G42" s="28" t="s">
        <v>261</v>
      </c>
      <c r="H42" s="28" t="s">
        <v>2132</v>
      </c>
      <c r="I42" s="28" t="s">
        <v>2825</v>
      </c>
      <c r="J42" s="28" t="s">
        <v>1251</v>
      </c>
      <c r="K42" s="28" t="s">
        <v>2020</v>
      </c>
      <c r="L42" s="28" t="s">
        <v>2917</v>
      </c>
      <c r="M42" s="28" t="s">
        <v>2943</v>
      </c>
      <c r="O42" s="28" t="s">
        <v>2826</v>
      </c>
      <c r="P42" s="28" t="s">
        <v>1089</v>
      </c>
    </row>
    <row r="43" spans="1:16" x14ac:dyDescent="0.4">
      <c r="A43" s="27" t="str">
        <f t="shared" si="0"/>
        <v>10.5</v>
      </c>
      <c r="C43" s="27" t="s">
        <v>2015</v>
      </c>
      <c r="D43" s="28">
        <v>10</v>
      </c>
      <c r="E43" s="98">
        <v>45422</v>
      </c>
      <c r="F43" s="95" t="s">
        <v>261</v>
      </c>
      <c r="G43" s="28" t="s">
        <v>261</v>
      </c>
      <c r="H43" s="28" t="s">
        <v>2132</v>
      </c>
      <c r="I43" s="28" t="s">
        <v>2827</v>
      </c>
      <c r="J43" s="28" t="s">
        <v>2172</v>
      </c>
      <c r="K43" s="28" t="s">
        <v>2027</v>
      </c>
      <c r="M43" s="28" t="s">
        <v>2172</v>
      </c>
      <c r="O43" s="28" t="s">
        <v>2944</v>
      </c>
      <c r="P43" s="28" t="s">
        <v>1089</v>
      </c>
    </row>
    <row r="44" spans="1:16" x14ac:dyDescent="0.4">
      <c r="A44" s="27" t="str">
        <f t="shared" si="0"/>
        <v>10.6</v>
      </c>
      <c r="C44" s="27" t="s">
        <v>2016</v>
      </c>
      <c r="D44" s="28">
        <v>10</v>
      </c>
      <c r="E44" s="98">
        <v>45453</v>
      </c>
      <c r="F44" s="95" t="s">
        <v>261</v>
      </c>
      <c r="G44" s="28" t="s">
        <v>261</v>
      </c>
      <c r="H44" s="28" t="s">
        <v>2132</v>
      </c>
      <c r="I44" s="28" t="s">
        <v>2138</v>
      </c>
      <c r="J44" s="28" t="s">
        <v>264</v>
      </c>
      <c r="K44" s="28" t="s">
        <v>1110</v>
      </c>
      <c r="M44" s="28" t="s">
        <v>264</v>
      </c>
      <c r="N44" s="28" t="s">
        <v>2945</v>
      </c>
      <c r="O44" s="28" t="s">
        <v>1091</v>
      </c>
      <c r="P44" s="28" t="s">
        <v>1092</v>
      </c>
    </row>
    <row r="45" spans="1:16" x14ac:dyDescent="0.4">
      <c r="A45" s="27" t="str">
        <f t="shared" si="0"/>
        <v>11.1</v>
      </c>
      <c r="C45" s="27" t="s">
        <v>2017</v>
      </c>
      <c r="D45" s="28">
        <v>10</v>
      </c>
      <c r="E45" s="98">
        <v>45302</v>
      </c>
      <c r="F45" s="95" t="s">
        <v>268</v>
      </c>
      <c r="G45" s="28" t="s">
        <v>268</v>
      </c>
      <c r="H45" s="28" t="s">
        <v>2139</v>
      </c>
      <c r="I45" s="28" t="s">
        <v>2946</v>
      </c>
      <c r="J45" s="28" t="s">
        <v>2947</v>
      </c>
      <c r="K45" s="28" t="s">
        <v>1111</v>
      </c>
      <c r="L45" s="28" t="s">
        <v>2948</v>
      </c>
      <c r="M45" s="28" t="s">
        <v>2949</v>
      </c>
      <c r="O45" s="28" t="s">
        <v>268</v>
      </c>
      <c r="P45" s="28" t="s">
        <v>1096</v>
      </c>
    </row>
    <row r="46" spans="1:16" x14ac:dyDescent="0.4">
      <c r="A46" s="27" t="str">
        <f t="shared" si="0"/>
        <v>12.1</v>
      </c>
      <c r="C46" s="27" t="s">
        <v>2018</v>
      </c>
      <c r="D46" s="28">
        <v>10</v>
      </c>
      <c r="E46" s="98">
        <v>45303</v>
      </c>
      <c r="F46" s="95" t="s">
        <v>271</v>
      </c>
      <c r="G46" s="28" t="s">
        <v>271</v>
      </c>
      <c r="H46" s="28" t="s">
        <v>2141</v>
      </c>
      <c r="I46" s="28" t="s">
        <v>2142</v>
      </c>
      <c r="J46" s="28" t="s">
        <v>1029</v>
      </c>
      <c r="K46" s="28" t="s">
        <v>1029</v>
      </c>
      <c r="L46" s="28" t="s">
        <v>1277</v>
      </c>
      <c r="M46" s="28" t="s">
        <v>2950</v>
      </c>
      <c r="O46" s="28" t="s">
        <v>1098</v>
      </c>
      <c r="P46" s="28" t="s">
        <v>1099</v>
      </c>
    </row>
    <row r="47" spans="1:16" x14ac:dyDescent="0.4">
      <c r="A47" s="27" t="str">
        <f t="shared" si="0"/>
        <v>12.2</v>
      </c>
      <c r="C47" s="27" t="s">
        <v>2019</v>
      </c>
      <c r="D47" s="28">
        <v>10</v>
      </c>
      <c r="E47" s="98">
        <v>45334</v>
      </c>
      <c r="F47" s="95" t="s">
        <v>271</v>
      </c>
      <c r="G47" s="28" t="s">
        <v>271</v>
      </c>
      <c r="H47" s="28" t="s">
        <v>2141</v>
      </c>
      <c r="I47" s="28" t="s">
        <v>2143</v>
      </c>
      <c r="J47" s="28" t="s">
        <v>1030</v>
      </c>
      <c r="K47" s="28" t="s">
        <v>1030</v>
      </c>
      <c r="L47" s="28" t="s">
        <v>1277</v>
      </c>
      <c r="M47" s="28" t="s">
        <v>2951</v>
      </c>
      <c r="O47" s="28" t="s">
        <v>1100</v>
      </c>
      <c r="P47" s="28" t="s">
        <v>1099</v>
      </c>
    </row>
    <row r="48" spans="1:16" x14ac:dyDescent="0.4">
      <c r="A48" s="27" t="str">
        <f>LEFT(I48,4)</f>
        <v/>
      </c>
    </row>
    <row r="49" spans="1:1" x14ac:dyDescent="0.4">
      <c r="A49" s="27" t="str">
        <f t="shared" si="0"/>
        <v/>
      </c>
    </row>
    <row r="50" spans="1:1" x14ac:dyDescent="0.4">
      <c r="A50" s="27" t="str">
        <f t="shared" si="0"/>
        <v/>
      </c>
    </row>
    <row r="51" spans="1:1" x14ac:dyDescent="0.4">
      <c r="A51" s="27" t="str">
        <f t="shared" si="0"/>
        <v/>
      </c>
    </row>
    <row r="52" spans="1:1" x14ac:dyDescent="0.4">
      <c r="A52" s="27" t="str">
        <f t="shared" si="0"/>
        <v/>
      </c>
    </row>
    <row r="53" spans="1:1" x14ac:dyDescent="0.4">
      <c r="A53" s="27" t="str">
        <f t="shared" si="0"/>
        <v/>
      </c>
    </row>
    <row r="54" spans="1:1" x14ac:dyDescent="0.4">
      <c r="A54" s="27" t="str">
        <f t="shared" si="0"/>
        <v/>
      </c>
    </row>
    <row r="55" spans="1:1" x14ac:dyDescent="0.4">
      <c r="A55" s="27" t="str">
        <f t="shared" si="0"/>
        <v/>
      </c>
    </row>
    <row r="56" spans="1:1" x14ac:dyDescent="0.4">
      <c r="A56" s="27" t="str">
        <f t="shared" si="0"/>
        <v/>
      </c>
    </row>
    <row r="57" spans="1:1" x14ac:dyDescent="0.4">
      <c r="A57" s="27" t="str">
        <f t="shared" si="0"/>
        <v/>
      </c>
    </row>
    <row r="58" spans="1:1" x14ac:dyDescent="0.4">
      <c r="A58" s="27" t="str">
        <f t="shared" si="0"/>
        <v/>
      </c>
    </row>
    <row r="210" spans="20:22" x14ac:dyDescent="0.4">
      <c r="T210" s="97"/>
      <c r="U210" s="29"/>
      <c r="V210" s="30"/>
    </row>
    <row r="211" spans="20:22" x14ac:dyDescent="0.4">
      <c r="T211" s="97"/>
      <c r="U211" s="29"/>
      <c r="V211" s="30"/>
    </row>
    <row r="212" spans="20:22" x14ac:dyDescent="0.4">
      <c r="T212" s="97"/>
      <c r="U212" s="29"/>
      <c r="V212" s="30"/>
    </row>
    <row r="213" spans="20:22" x14ac:dyDescent="0.4">
      <c r="T213" s="97"/>
      <c r="U213" s="29"/>
      <c r="V213" s="30"/>
    </row>
    <row r="214" spans="20:22" x14ac:dyDescent="0.4">
      <c r="T214" s="97"/>
      <c r="U214" s="29"/>
      <c r="V214" s="30"/>
    </row>
    <row r="215" spans="20:22" x14ac:dyDescent="0.4">
      <c r="T215" s="97"/>
      <c r="U215" s="29"/>
      <c r="V215" s="30"/>
    </row>
    <row r="216" spans="20:22" x14ac:dyDescent="0.4">
      <c r="T216" s="97"/>
      <c r="U216" s="29"/>
      <c r="V216" s="30"/>
    </row>
    <row r="217" spans="20:22" x14ac:dyDescent="0.4">
      <c r="T217" s="97"/>
      <c r="U217" s="29"/>
      <c r="V217" s="30"/>
    </row>
    <row r="218" spans="20:22" x14ac:dyDescent="0.4">
      <c r="T218" s="97"/>
      <c r="U218" s="29"/>
      <c r="V218" s="30"/>
    </row>
    <row r="219" spans="20:22" x14ac:dyDescent="0.4">
      <c r="T219" s="97"/>
      <c r="U219" s="29"/>
      <c r="V219" s="30"/>
    </row>
    <row r="220" spans="20:22" x14ac:dyDescent="0.4">
      <c r="T220" s="97"/>
      <c r="U220" s="29"/>
      <c r="V220" s="30"/>
    </row>
    <row r="221" spans="20:22" x14ac:dyDescent="0.4">
      <c r="T221" s="97"/>
      <c r="U221" s="29"/>
      <c r="V221" s="30"/>
    </row>
    <row r="222" spans="20:22" x14ac:dyDescent="0.4">
      <c r="T222" s="97"/>
      <c r="U222" s="29"/>
      <c r="V222" s="30"/>
    </row>
    <row r="223" spans="20:22" x14ac:dyDescent="0.4">
      <c r="T223" s="97"/>
      <c r="U223" s="29"/>
      <c r="V223" s="30"/>
    </row>
    <row r="224" spans="20:22" x14ac:dyDescent="0.4">
      <c r="T224" s="97"/>
      <c r="U224" s="29"/>
      <c r="V224" s="30"/>
    </row>
    <row r="225" spans="20:22" x14ac:dyDescent="0.4">
      <c r="T225" s="97"/>
      <c r="U225" s="29"/>
      <c r="V225" s="30"/>
    </row>
    <row r="226" spans="20:22" x14ac:dyDescent="0.4">
      <c r="T226" s="97"/>
      <c r="U226" s="29"/>
      <c r="V226" s="30"/>
    </row>
    <row r="227" spans="20:22" x14ac:dyDescent="0.4">
      <c r="T227" s="97"/>
      <c r="U227" s="29"/>
      <c r="V227" s="30"/>
    </row>
    <row r="228" spans="20:22" x14ac:dyDescent="0.4">
      <c r="T228" s="97"/>
      <c r="U228" s="29"/>
      <c r="V228" s="30"/>
    </row>
    <row r="229" spans="20:22" x14ac:dyDescent="0.4">
      <c r="T229" s="97"/>
      <c r="U229" s="29"/>
      <c r="V229" s="30"/>
    </row>
    <row r="230" spans="20:22" x14ac:dyDescent="0.4">
      <c r="T230" s="97"/>
      <c r="U230" s="29"/>
      <c r="V230" s="30"/>
    </row>
    <row r="231" spans="20:22" x14ac:dyDescent="0.4">
      <c r="T231" s="97"/>
      <c r="U231" s="29"/>
      <c r="V231" s="30"/>
    </row>
    <row r="232" spans="20:22" x14ac:dyDescent="0.4">
      <c r="T232" s="97"/>
      <c r="U232" s="29"/>
      <c r="V232" s="30"/>
    </row>
    <row r="233" spans="20:22" x14ac:dyDescent="0.4">
      <c r="T233" s="97"/>
      <c r="U233" s="29"/>
      <c r="V233" s="30"/>
    </row>
    <row r="234" spans="20:22" x14ac:dyDescent="0.4">
      <c r="T234" s="97"/>
      <c r="U234" s="29"/>
      <c r="V234" s="30"/>
    </row>
    <row r="235" spans="20:22" x14ac:dyDescent="0.4">
      <c r="T235" s="97"/>
      <c r="U235" s="29"/>
      <c r="V235" s="30"/>
    </row>
    <row r="236" spans="20:22" x14ac:dyDescent="0.4">
      <c r="T236" s="97"/>
      <c r="U236" s="29"/>
      <c r="V236" s="30"/>
    </row>
    <row r="237" spans="20:22" x14ac:dyDescent="0.4">
      <c r="T237" s="97"/>
      <c r="U237" s="29"/>
      <c r="V237" s="30"/>
    </row>
    <row r="238" spans="20:22" x14ac:dyDescent="0.4">
      <c r="T238" s="97"/>
      <c r="U238" s="29"/>
      <c r="V238" s="30"/>
    </row>
    <row r="239" spans="20:22" x14ac:dyDescent="0.4">
      <c r="T239" s="97"/>
      <c r="U239" s="29"/>
      <c r="V239" s="30"/>
    </row>
    <row r="240" spans="20:22" x14ac:dyDescent="0.4">
      <c r="T240" s="97"/>
      <c r="U240" s="29"/>
      <c r="V240" s="30"/>
    </row>
    <row r="241" spans="20:22" x14ac:dyDescent="0.4">
      <c r="T241" s="97"/>
      <c r="U241" s="29"/>
      <c r="V241" s="30"/>
    </row>
    <row r="242" spans="20:22" x14ac:dyDescent="0.4">
      <c r="T242" s="97"/>
      <c r="U242" s="29"/>
      <c r="V242" s="30"/>
    </row>
    <row r="243" spans="20:22" x14ac:dyDescent="0.4">
      <c r="T243" s="97"/>
      <c r="U243" s="29"/>
      <c r="V243" s="30"/>
    </row>
    <row r="244" spans="20:22" x14ac:dyDescent="0.4">
      <c r="T244" s="97"/>
      <c r="U244" s="29"/>
      <c r="V244" s="30"/>
    </row>
    <row r="245" spans="20:22" x14ac:dyDescent="0.4">
      <c r="T245" s="97"/>
      <c r="U245" s="29"/>
      <c r="V245" s="30"/>
    </row>
    <row r="246" spans="20:22" x14ac:dyDescent="0.4">
      <c r="T246" s="97"/>
      <c r="U246" s="29"/>
      <c r="V246" s="30"/>
    </row>
    <row r="247" spans="20:22" x14ac:dyDescent="0.4">
      <c r="T247" s="97"/>
      <c r="U247" s="29"/>
      <c r="V247" s="30"/>
    </row>
    <row r="248" spans="20:22" x14ac:dyDescent="0.4">
      <c r="T248" s="97"/>
      <c r="U248" s="29"/>
      <c r="V248" s="30"/>
    </row>
    <row r="249" spans="20:22" x14ac:dyDescent="0.4">
      <c r="T249" s="97"/>
      <c r="U249" s="29"/>
      <c r="V249" s="30"/>
    </row>
    <row r="250" spans="20:22" x14ac:dyDescent="0.4">
      <c r="T250" s="97"/>
      <c r="U250" s="29"/>
      <c r="V250" s="30"/>
    </row>
    <row r="251" spans="20:22" x14ac:dyDescent="0.4">
      <c r="T251" s="97"/>
      <c r="U251" s="29"/>
      <c r="V251" s="30"/>
    </row>
    <row r="252" spans="20:22" x14ac:dyDescent="0.4">
      <c r="T252" s="97"/>
      <c r="U252" s="29"/>
      <c r="V252" s="30"/>
    </row>
    <row r="253" spans="20:22" x14ac:dyDescent="0.4">
      <c r="T253" s="97"/>
      <c r="U253" s="29"/>
      <c r="V253" s="30"/>
    </row>
    <row r="254" spans="20:22" x14ac:dyDescent="0.4">
      <c r="T254" s="97"/>
      <c r="U254" s="29"/>
      <c r="V254" s="30"/>
    </row>
    <row r="255" spans="20:22" x14ac:dyDescent="0.4">
      <c r="T255" s="97"/>
      <c r="U255" s="29"/>
      <c r="V255" s="30"/>
    </row>
  </sheetData>
  <sheetProtection selectLockedCells="1" selectUnlockedCells="1"/>
  <conditionalFormatting sqref="S210:S255">
    <cfRule type="duplicateValues" dxfId="5" priority="2"/>
  </conditionalFormatting>
  <conditionalFormatting sqref="U210:U255">
    <cfRule type="expression" dxfId="4" priority="1">
      <formula>$U210&lt;&gt;0</formula>
    </cfRule>
  </conditionalFormatting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2:R98"/>
  <sheetViews>
    <sheetView showGridLines="0" tabSelected="1" zoomScaleSheetLayoutView="115" workbookViewId="0">
      <pane ySplit="3" topLeftCell="A4" activePane="bottomLeft" state="frozen"/>
      <selection pane="bottomLeft" activeCell="L15" sqref="L15:M15"/>
    </sheetView>
  </sheetViews>
  <sheetFormatPr defaultColWidth="0" defaultRowHeight="14.1" customHeight="1" x14ac:dyDescent="0.55000000000000004"/>
  <cols>
    <col min="1" max="1" width="8.68359375" style="6" customWidth="1"/>
    <col min="2" max="2" width="9.3125" style="6" customWidth="1"/>
    <col min="3" max="3" width="24.68359375" style="7" customWidth="1"/>
    <col min="4" max="4" width="14.1015625" style="221" customWidth="1"/>
    <col min="5" max="5" width="19.3125" style="190" customWidth="1"/>
    <col min="6" max="7" width="10.68359375" style="1" customWidth="1"/>
    <col min="8" max="8" width="8.68359375" style="6" customWidth="1"/>
    <col min="9" max="10" width="10.68359375" style="1" customWidth="1"/>
    <col min="11" max="13" width="9.1015625" style="1" customWidth="1"/>
    <col min="14" max="14" width="8.68359375" style="1" customWidth="1"/>
    <col min="15" max="16" width="9.1015625" style="1" hidden="1" customWidth="1"/>
    <col min="17" max="16384" width="9.1015625" style="1" hidden="1"/>
  </cols>
  <sheetData>
    <row r="2" spans="1:18" s="5" customFormat="1" ht="14.1" customHeight="1" x14ac:dyDescent="0.55000000000000004">
      <c r="A2" s="3"/>
      <c r="B2" s="4" t="s">
        <v>1101</v>
      </c>
      <c r="C2" s="422" t="s">
        <v>1052</v>
      </c>
      <c r="D2" s="220" t="s">
        <v>2892</v>
      </c>
      <c r="E2" s="189" t="s">
        <v>2000</v>
      </c>
      <c r="F2" s="4" t="s">
        <v>2893</v>
      </c>
      <c r="G2" s="4" t="s">
        <v>2894</v>
      </c>
      <c r="H2" s="3"/>
    </row>
    <row r="3" spans="1:18" ht="5.0999999999999996" customHeight="1" thickBot="1" x14ac:dyDescent="0.6">
      <c r="C3" s="423"/>
    </row>
    <row r="4" spans="1:18" s="5" customFormat="1" ht="18" customHeight="1" x14ac:dyDescent="0.55000000000000004">
      <c r="A4" s="3"/>
      <c r="B4" s="357"/>
      <c r="C4" s="424" t="s">
        <v>230</v>
      </c>
      <c r="D4" s="222"/>
      <c r="E4" s="191"/>
      <c r="F4" s="40"/>
      <c r="G4" s="41"/>
      <c r="H4" s="3"/>
      <c r="I4" s="22"/>
      <c r="J4" s="23"/>
      <c r="K4" s="23"/>
      <c r="L4" s="23"/>
      <c r="M4" s="24"/>
    </row>
    <row r="5" spans="1:18" ht="14.1" customHeight="1" x14ac:dyDescent="0.55000000000000004">
      <c r="B5" s="382" t="s">
        <v>2036</v>
      </c>
      <c r="C5" s="425" t="str">
        <f>VLOOKUP(B5,GrupeTable!A:L,10,0)</f>
        <v>H07V-U</v>
      </c>
      <c r="D5" s="223" t="str">
        <f>VLOOKUP(B5,GrupeTable!A:L,12,0)</f>
        <v>Eca</v>
      </c>
      <c r="E5" s="192" t="str">
        <f>VLOOKUP(B5,GrupeTable!A:N,14,0)</f>
        <v>P</v>
      </c>
      <c r="F5" s="268" t="s">
        <v>232</v>
      </c>
      <c r="G5" s="268" t="s">
        <v>232</v>
      </c>
      <c r="I5" s="19"/>
      <c r="J5" s="20"/>
      <c r="K5" s="20"/>
      <c r="L5" s="20"/>
      <c r="M5" s="21"/>
    </row>
    <row r="6" spans="1:18" ht="14.1" customHeight="1" x14ac:dyDescent="0.55000000000000004">
      <c r="B6" s="383" t="s">
        <v>2037</v>
      </c>
      <c r="C6" s="426" t="str">
        <f>VLOOKUP(B6,GrupeTable!A:L,10,0)</f>
        <v>H07V-R</v>
      </c>
      <c r="D6" s="224" t="str">
        <f>VLOOKUP(B6,GrupeTable!A:L,12,0)</f>
        <v>Eca</v>
      </c>
      <c r="E6" s="193" t="str">
        <f>VLOOKUP(B6,GrupeTable!A:N,14,0)</f>
        <v>P/M</v>
      </c>
      <c r="F6" s="269" t="s">
        <v>232</v>
      </c>
      <c r="G6" s="269" t="s">
        <v>232</v>
      </c>
      <c r="I6" s="13"/>
      <c r="J6" s="12"/>
      <c r="K6" s="12"/>
      <c r="L6" s="12"/>
      <c r="M6" s="16"/>
    </row>
    <row r="7" spans="1:18" ht="14.1" customHeight="1" x14ac:dyDescent="0.55000000000000004">
      <c r="B7" s="384" t="s">
        <v>2038</v>
      </c>
      <c r="C7" s="427" t="str">
        <f>VLOOKUP(B7,GrupeTable!A:L,10,0)</f>
        <v>H07V-K</v>
      </c>
      <c r="D7" s="225" t="str">
        <f>VLOOKUP(B7,GrupeTable!A:L,12,0)</f>
        <v>Eca</v>
      </c>
      <c r="E7" s="194" t="str">
        <f>VLOOKUP(B7,GrupeTable!A:N,14,0)</f>
        <v>P/F</v>
      </c>
      <c r="F7" s="269" t="s">
        <v>232</v>
      </c>
      <c r="G7" s="269" t="s">
        <v>232</v>
      </c>
      <c r="I7" s="13"/>
      <c r="J7" s="12"/>
      <c r="K7" s="12"/>
      <c r="L7" s="12"/>
      <c r="M7" s="16"/>
    </row>
    <row r="8" spans="1:18" ht="14.1" customHeight="1" x14ac:dyDescent="0.55000000000000004">
      <c r="B8" s="383" t="s">
        <v>2039</v>
      </c>
      <c r="C8" s="426" t="str">
        <f>VLOOKUP(B8,GrupeTable!A:L,10,0)</f>
        <v>H07V2-K</v>
      </c>
      <c r="D8" s="224" t="str">
        <f>VLOOKUP(B8,GrupeTable!A:L,12,0)</f>
        <v>Eca</v>
      </c>
      <c r="E8" s="193" t="str">
        <f>VLOOKUP(B8,GrupeTable!A:N,14,0)</f>
        <v>P/FT</v>
      </c>
      <c r="F8" s="269" t="s">
        <v>232</v>
      </c>
      <c r="G8" s="269" t="s">
        <v>232</v>
      </c>
      <c r="I8" s="14"/>
      <c r="J8" s="11"/>
      <c r="K8" s="11"/>
      <c r="L8" s="11"/>
      <c r="M8" s="17"/>
    </row>
    <row r="9" spans="1:18" ht="14.1" customHeight="1" x14ac:dyDescent="0.55000000000000004">
      <c r="B9" s="383" t="s">
        <v>2040</v>
      </c>
      <c r="C9" s="426" t="str">
        <f>VLOOKUP(B9,GrupeTable!A:L,10,0)</f>
        <v>YM</v>
      </c>
      <c r="D9" s="224" t="str">
        <f>VLOOKUP(B9,GrupeTable!A:L,12,0)</f>
        <v>Eca</v>
      </c>
      <c r="E9" s="193" t="str">
        <f>VLOOKUP(B9,GrupeTable!A:N,14,0)</f>
        <v>PP-Y | NYM</v>
      </c>
      <c r="F9" s="269" t="s">
        <v>232</v>
      </c>
      <c r="G9" s="269" t="s">
        <v>232</v>
      </c>
      <c r="I9" s="15"/>
      <c r="J9" s="10"/>
      <c r="K9" s="10"/>
      <c r="L9" s="10"/>
      <c r="M9" s="18"/>
    </row>
    <row r="10" spans="1:18" ht="14.1" customHeight="1" x14ac:dyDescent="0.55000000000000004">
      <c r="B10" s="383" t="s">
        <v>2041</v>
      </c>
      <c r="C10" s="426" t="str">
        <f>VLOOKUP(B10,GrupeTable!A:L,10,0)</f>
        <v>NYiFY</v>
      </c>
      <c r="D10" s="224" t="str">
        <f>VLOOKUP(B10,GrupeTable!A:L,12,0)</f>
        <v>Eca</v>
      </c>
      <c r="E10" s="193" t="str">
        <f>VLOOKUP(B10,GrupeTable!A:N,14,0)</f>
        <v>PP/R | YDY-t</v>
      </c>
      <c r="F10" s="269" t="s">
        <v>232</v>
      </c>
      <c r="G10" s="269" t="s">
        <v>232</v>
      </c>
      <c r="I10" s="488" t="s">
        <v>1122</v>
      </c>
      <c r="J10" s="489"/>
      <c r="K10" s="489"/>
      <c r="L10" s="489"/>
      <c r="M10" s="490"/>
      <c r="P10" s="25"/>
    </row>
    <row r="11" spans="1:18" ht="14.1" customHeight="1" x14ac:dyDescent="0.55000000000000004">
      <c r="B11" s="384" t="s">
        <v>2042</v>
      </c>
      <c r="C11" s="427" t="str">
        <f>VLOOKUP(B11,GrupeTable!A:L,10,0)</f>
        <v>H03VH-H</v>
      </c>
      <c r="D11" s="225" t="str">
        <f>VLOOKUP(B11,GrupeTable!A:L,12,0)</f>
        <v>Eca</v>
      </c>
      <c r="E11" s="194" t="str">
        <f>VLOOKUP(B11,GrupeTable!A:N,14,0)</f>
        <v>P/L</v>
      </c>
      <c r="F11" s="270" t="s">
        <v>232</v>
      </c>
      <c r="G11" s="270" t="s">
        <v>232</v>
      </c>
      <c r="I11" s="491" t="str">
        <f ca="1">Import1!M1</f>
        <v>1 / 2024</v>
      </c>
      <c r="J11" s="492"/>
      <c r="K11" s="492"/>
      <c r="L11" s="492"/>
      <c r="M11" s="493"/>
    </row>
    <row r="12" spans="1:18" ht="14.1" customHeight="1" x14ac:dyDescent="0.55000000000000004">
      <c r="B12" s="383" t="s">
        <v>2043</v>
      </c>
      <c r="C12" s="426" t="str">
        <f>VLOOKUP(B12,GrupeTable!A:L,10,0)</f>
        <v>H03VV-F</v>
      </c>
      <c r="D12" s="224" t="str">
        <f>VLOOKUP(B12,GrupeTable!A:L,12,0)</f>
        <v>Eca</v>
      </c>
      <c r="E12" s="193" t="str">
        <f>VLOOKUP(B12,GrupeTable!A:N,14,0)</f>
        <v>PP/L</v>
      </c>
      <c r="F12" s="269" t="s">
        <v>232</v>
      </c>
      <c r="G12" s="269" t="s">
        <v>232</v>
      </c>
      <c r="I12" s="491"/>
      <c r="J12" s="492"/>
      <c r="K12" s="492"/>
      <c r="L12" s="492"/>
      <c r="M12" s="493"/>
    </row>
    <row r="13" spans="1:18" ht="14.1" customHeight="1" thickBot="1" x14ac:dyDescent="0.6">
      <c r="B13" s="385" t="s">
        <v>2044</v>
      </c>
      <c r="C13" s="428" t="str">
        <f>VLOOKUP(B13,GrupeTable!A:L,10,0)</f>
        <v>H05VV-F</v>
      </c>
      <c r="D13" s="226" t="str">
        <f>VLOOKUP(B13,GrupeTable!A:L,12,0)</f>
        <v>Eca</v>
      </c>
      <c r="E13" s="195" t="str">
        <f>VLOOKUP(B13,GrupeTable!A:N,14,0)</f>
        <v>PP/J</v>
      </c>
      <c r="F13" s="271" t="s">
        <v>232</v>
      </c>
      <c r="G13" s="271" t="s">
        <v>232</v>
      </c>
      <c r="I13" s="494"/>
      <c r="J13" s="495"/>
      <c r="K13" s="495"/>
      <c r="L13" s="495"/>
      <c r="M13" s="496"/>
    </row>
    <row r="14" spans="1:18" ht="14.1" customHeight="1" thickBot="1" x14ac:dyDescent="0.6">
      <c r="B14" s="386"/>
      <c r="C14" s="429"/>
      <c r="D14" s="227"/>
      <c r="E14" s="359"/>
      <c r="F14" s="272"/>
      <c r="G14" s="272"/>
    </row>
    <row r="15" spans="1:18" s="9" customFormat="1" ht="18" customHeight="1" thickTop="1" thickBot="1" x14ac:dyDescent="0.6">
      <c r="A15" s="8"/>
      <c r="B15" s="387"/>
      <c r="C15" s="430" t="s">
        <v>239</v>
      </c>
      <c r="D15" s="228"/>
      <c r="E15" s="360"/>
      <c r="F15" s="273"/>
      <c r="G15" s="274"/>
      <c r="H15" s="85"/>
      <c r="I15" s="474" t="s">
        <v>2082</v>
      </c>
      <c r="J15" s="475"/>
      <c r="K15" s="476"/>
      <c r="L15" s="486" t="s">
        <v>1287</v>
      </c>
      <c r="M15" s="487"/>
      <c r="N15" s="38"/>
      <c r="O15" s="38"/>
      <c r="P15" s="38"/>
      <c r="Q15" s="38"/>
      <c r="R15" s="38"/>
    </row>
    <row r="16" spans="1:18" ht="14.1" customHeight="1" thickTop="1" x14ac:dyDescent="0.55000000000000004">
      <c r="B16" s="388" t="s">
        <v>2045</v>
      </c>
      <c r="C16" s="431" t="str">
        <f>VLOOKUP(B16,GrupeTable!A:L,10,0)</f>
        <v>H05RR-F</v>
      </c>
      <c r="D16" s="229" t="str">
        <f>VLOOKUP(B16,GrupeTable!A:L,12,0)</f>
        <v>Eca</v>
      </c>
      <c r="E16" s="196">
        <f>VLOOKUP(B16,GrupeTable!A:N,14,0)</f>
        <v>0</v>
      </c>
      <c r="F16" s="275" t="s">
        <v>232</v>
      </c>
      <c r="G16" s="276" t="s">
        <v>232</v>
      </c>
      <c r="H16" s="86"/>
      <c r="N16" s="37"/>
      <c r="O16" s="37"/>
      <c r="P16" s="37"/>
      <c r="Q16" s="37"/>
      <c r="R16" s="37"/>
    </row>
    <row r="17" spans="1:18" ht="14.1" customHeight="1" x14ac:dyDescent="0.55000000000000004">
      <c r="B17" s="389" t="s">
        <v>2046</v>
      </c>
      <c r="C17" s="432" t="str">
        <f>VLOOKUP(B17,GrupeTable!A:L,10,0)</f>
        <v>H07RN-F</v>
      </c>
      <c r="D17" s="224" t="str">
        <f>VLOOKUP(B17,GrupeTable!A:L,12,0)</f>
        <v>Eca</v>
      </c>
      <c r="E17" s="197">
        <f>VLOOKUP(B17,GrupeTable!A:N,14,0)</f>
        <v>0</v>
      </c>
      <c r="F17" s="277" t="s">
        <v>232</v>
      </c>
      <c r="G17" s="278" t="s">
        <v>232</v>
      </c>
      <c r="H17" s="86"/>
      <c r="N17" s="37"/>
      <c r="O17" s="37"/>
      <c r="P17" s="37"/>
      <c r="Q17" s="37"/>
      <c r="R17" s="37"/>
    </row>
    <row r="18" spans="1:18" ht="14.1" customHeight="1" x14ac:dyDescent="0.55000000000000004">
      <c r="B18" s="389" t="s">
        <v>2047</v>
      </c>
      <c r="C18" s="432" t="str">
        <f>VLOOKUP(B18,GrupeTable!A:L,10,0)</f>
        <v>H01N2-D</v>
      </c>
      <c r="D18" s="224">
        <f>VLOOKUP(B18,GrupeTable!A:L,12,0)</f>
        <v>0</v>
      </c>
      <c r="E18" s="197">
        <f>VLOOKUP(B18,GrupeTable!A:N,14,0)</f>
        <v>0</v>
      </c>
      <c r="F18" s="277" t="s">
        <v>232</v>
      </c>
      <c r="G18" s="278" t="s">
        <v>232</v>
      </c>
      <c r="H18" s="86"/>
      <c r="N18" s="37"/>
      <c r="O18" s="37"/>
      <c r="P18" s="37"/>
      <c r="Q18" s="37"/>
      <c r="R18" s="37"/>
    </row>
    <row r="19" spans="1:18" ht="14.1" customHeight="1" x14ac:dyDescent="0.55000000000000004">
      <c r="B19" s="390" t="s">
        <v>2048</v>
      </c>
      <c r="C19" s="433" t="str">
        <f>VLOOKUP(B19,GrupeTable!A:L,10,0)</f>
        <v>H05RNH2-F</v>
      </c>
      <c r="D19" s="225">
        <f>VLOOKUP(B19,GrupeTable!A:L,12,0)</f>
        <v>0</v>
      </c>
      <c r="E19" s="198">
        <f>VLOOKUP(B19,GrupeTable!A:N,14,0)</f>
        <v>0</v>
      </c>
      <c r="F19" s="279" t="s">
        <v>232</v>
      </c>
      <c r="G19" s="280" t="s">
        <v>232</v>
      </c>
      <c r="H19" s="86"/>
      <c r="N19" s="37"/>
      <c r="O19" s="37"/>
      <c r="P19" s="37"/>
      <c r="Q19" s="37"/>
      <c r="R19" s="37"/>
    </row>
    <row r="20" spans="1:18" ht="14.1" customHeight="1" x14ac:dyDescent="0.55000000000000004">
      <c r="B20" s="391" t="s">
        <v>2049</v>
      </c>
      <c r="C20" s="434" t="str">
        <f>VLOOKUP(B20,GrupeTable!A:L,10,0)</f>
        <v>NSSHöu</v>
      </c>
      <c r="D20" s="230">
        <f>VLOOKUP(B20,GrupeTable!A:L,12,0)</f>
        <v>0</v>
      </c>
      <c r="E20" s="199">
        <f>VLOOKUP(B20,GrupeTable!A:N,14,0)</f>
        <v>0</v>
      </c>
      <c r="F20" s="281" t="s">
        <v>232</v>
      </c>
      <c r="G20" s="282" t="s">
        <v>232</v>
      </c>
      <c r="H20" s="86"/>
      <c r="N20" s="37"/>
      <c r="O20" s="37"/>
      <c r="P20" s="37"/>
      <c r="Q20" s="37"/>
      <c r="R20" s="37"/>
    </row>
    <row r="21" spans="1:18" ht="14.1" customHeight="1" thickBot="1" x14ac:dyDescent="0.6">
      <c r="B21" s="392"/>
      <c r="C21" s="435"/>
      <c r="D21" s="231"/>
      <c r="E21" s="200"/>
      <c r="F21" s="283"/>
      <c r="G21" s="283"/>
      <c r="H21" s="87"/>
      <c r="N21" s="37"/>
      <c r="O21" s="37"/>
      <c r="P21" s="37"/>
      <c r="Q21" s="37"/>
      <c r="R21" s="37"/>
    </row>
    <row r="22" spans="1:18" s="9" customFormat="1" ht="18" customHeight="1" thickTop="1" thickBot="1" x14ac:dyDescent="0.6">
      <c r="A22" s="8"/>
      <c r="B22" s="393"/>
      <c r="C22" s="436" t="s">
        <v>251</v>
      </c>
      <c r="D22" s="232"/>
      <c r="E22" s="361"/>
      <c r="F22" s="284"/>
      <c r="G22" s="285"/>
      <c r="H22" s="85"/>
      <c r="I22" s="474" t="s">
        <v>2263</v>
      </c>
      <c r="J22" s="475"/>
      <c r="K22" s="476"/>
      <c r="L22" s="267"/>
      <c r="M22" s="263"/>
      <c r="N22" s="38"/>
      <c r="O22" s="38"/>
      <c r="P22" s="38"/>
      <c r="Q22" s="38"/>
      <c r="R22" s="38"/>
    </row>
    <row r="23" spans="1:18" ht="14.1" customHeight="1" thickTop="1" x14ac:dyDescent="0.55000000000000004">
      <c r="B23" s="394" t="s">
        <v>2050</v>
      </c>
      <c r="C23" s="437" t="str">
        <f>VLOOKUP(B23,GrupeTable!A:L,10,0)</f>
        <v>SiF</v>
      </c>
      <c r="D23" s="233">
        <f>VLOOKUP(B23,GrupeTable!A:L,12,0)</f>
        <v>0</v>
      </c>
      <c r="E23" s="201" t="str">
        <f>VLOOKUP(B23,GrupeTable!A:N,14,0)</f>
        <v>H05S-K</v>
      </c>
      <c r="F23" s="286" t="s">
        <v>232</v>
      </c>
      <c r="G23" s="287" t="s">
        <v>232</v>
      </c>
      <c r="H23" s="86"/>
      <c r="L23" s="67" t="s">
        <v>2173</v>
      </c>
      <c r="M23" s="67" t="s">
        <v>2174</v>
      </c>
      <c r="N23" s="37"/>
      <c r="O23" s="37"/>
      <c r="P23" s="39"/>
      <c r="Q23" s="37"/>
    </row>
    <row r="24" spans="1:18" ht="14.1" customHeight="1" x14ac:dyDescent="0.55000000000000004">
      <c r="B24" s="395" t="s">
        <v>2051</v>
      </c>
      <c r="C24" s="438" t="str">
        <f>VLOOKUP(B24,GrupeTable!A:L,10,0)</f>
        <v>SiHF</v>
      </c>
      <c r="D24" s="224">
        <f>VLOOKUP(B24,GrupeTable!A:L,12,0)</f>
        <v>0</v>
      </c>
      <c r="E24" s="197" t="str">
        <f>VLOOKUP(B24,GrupeTable!A:N,14,0)</f>
        <v>H05SS-F</v>
      </c>
      <c r="F24" s="288" t="s">
        <v>232</v>
      </c>
      <c r="G24" s="289" t="s">
        <v>232</v>
      </c>
      <c r="H24" s="86"/>
      <c r="N24" s="37"/>
      <c r="O24" s="37"/>
      <c r="P24" s="37"/>
      <c r="Q24" s="37"/>
      <c r="R24" s="37"/>
    </row>
    <row r="25" spans="1:18" ht="14.1" customHeight="1" x14ac:dyDescent="0.55000000000000004">
      <c r="B25" s="396" t="s">
        <v>2052</v>
      </c>
      <c r="C25" s="439" t="s">
        <v>254</v>
      </c>
      <c r="D25" s="234"/>
      <c r="E25" s="202">
        <f>VLOOKUP(B25,GrupeTable!A:N,14,0)</f>
        <v>0</v>
      </c>
      <c r="F25" s="290" t="s">
        <v>232</v>
      </c>
      <c r="G25" s="291" t="s">
        <v>232</v>
      </c>
      <c r="H25" s="86"/>
      <c r="N25" s="37"/>
      <c r="O25" s="37"/>
      <c r="P25" s="37"/>
      <c r="Q25" s="37"/>
      <c r="R25" s="37"/>
    </row>
    <row r="26" spans="1:18" ht="14.1" customHeight="1" thickBot="1" x14ac:dyDescent="0.6">
      <c r="B26" s="397"/>
      <c r="C26" s="423"/>
      <c r="F26" s="283"/>
      <c r="G26" s="283"/>
      <c r="H26" s="86"/>
      <c r="N26" s="37"/>
      <c r="O26" s="37"/>
      <c r="P26" s="37"/>
      <c r="Q26" s="37"/>
      <c r="R26" s="37"/>
    </row>
    <row r="27" spans="1:18" s="9" customFormat="1" ht="18" customHeight="1" x14ac:dyDescent="0.55000000000000004">
      <c r="A27" s="8"/>
      <c r="B27" s="373"/>
      <c r="C27" s="440" t="s">
        <v>244</v>
      </c>
      <c r="D27" s="235"/>
      <c r="E27" s="362"/>
      <c r="F27" s="292"/>
      <c r="G27" s="293"/>
      <c r="H27" s="85"/>
      <c r="I27" s="497" t="str">
        <f ca="1">IF(Import1!$J$5=1,Import1!$G$4,"")</f>
        <v/>
      </c>
      <c r="J27" s="498"/>
      <c r="K27" s="498"/>
      <c r="L27" s="498"/>
      <c r="M27" s="499"/>
      <c r="N27" s="38"/>
      <c r="O27" s="38"/>
      <c r="P27" s="38"/>
      <c r="Q27" s="38"/>
      <c r="R27" s="38"/>
    </row>
    <row r="28" spans="1:18" ht="14.1" customHeight="1" x14ac:dyDescent="0.55000000000000004">
      <c r="B28" s="398" t="s">
        <v>2053</v>
      </c>
      <c r="C28" s="441" t="str">
        <f>VLOOKUP(B28,GrupeTable!A:L,10,0)</f>
        <v>E-YY</v>
      </c>
      <c r="D28" s="236" t="str">
        <f>VLOOKUP(B28,GrupeTable!A:L,12,0)</f>
        <v>Eca</v>
      </c>
      <c r="E28" s="203" t="str">
        <f>VLOOKUP(B28,GrupeTable!A:N,14,0)</f>
        <v>PP00 | NYY</v>
      </c>
      <c r="F28" s="294" t="s">
        <v>232</v>
      </c>
      <c r="G28" s="295" t="s">
        <v>232</v>
      </c>
      <c r="H28" s="86"/>
      <c r="I28" s="500"/>
      <c r="J28" s="501"/>
      <c r="K28" s="501"/>
      <c r="L28" s="501"/>
      <c r="M28" s="502"/>
      <c r="N28" s="37"/>
      <c r="O28" s="37"/>
      <c r="P28" s="37"/>
      <c r="Q28" s="37"/>
      <c r="R28" s="37"/>
    </row>
    <row r="29" spans="1:18" ht="14.1" customHeight="1" thickBot="1" x14ac:dyDescent="0.6">
      <c r="B29" s="399" t="s">
        <v>2054</v>
      </c>
      <c r="C29" s="442" t="str">
        <f>VLOOKUP(B29,GrupeTable!A:L,10,0)</f>
        <v>FG16(O)R16</v>
      </c>
      <c r="D29" s="224" t="str">
        <f>VLOOKUP(B29,GrupeTable!A:L,12,0)</f>
        <v>Cca</v>
      </c>
      <c r="E29" s="197">
        <f>VLOOKUP(B29,GrupeTable!A:N,14,0)</f>
        <v>0</v>
      </c>
      <c r="F29" s="296" t="s">
        <v>232</v>
      </c>
      <c r="G29" s="297" t="s">
        <v>232</v>
      </c>
      <c r="H29" s="86"/>
      <c r="I29" s="503" t="str">
        <f ca="1">IF(Import1!$J$5=1,HYPERLINK(Import1!G5,Import1!G6),"")</f>
        <v/>
      </c>
      <c r="J29" s="504"/>
      <c r="K29" s="505"/>
      <c r="L29" s="505"/>
      <c r="M29" s="506"/>
      <c r="N29" s="37"/>
      <c r="O29" s="37"/>
      <c r="P29" s="37"/>
      <c r="Q29" s="37"/>
      <c r="R29" s="37"/>
    </row>
    <row r="30" spans="1:18" ht="14.1" customHeight="1" thickBot="1" x14ac:dyDescent="0.6">
      <c r="B30" s="400" t="s">
        <v>2055</v>
      </c>
      <c r="C30" s="443" t="s">
        <v>245</v>
      </c>
      <c r="D30" s="225"/>
      <c r="E30" s="198" t="str">
        <f>VLOOKUP(B30,GrupeTable!A:N,14,0)</f>
        <v>PP40</v>
      </c>
      <c r="F30" s="298" t="s">
        <v>232</v>
      </c>
      <c r="G30" s="299" t="s">
        <v>232</v>
      </c>
      <c r="H30" s="87"/>
      <c r="N30" s="37"/>
      <c r="O30" s="37"/>
      <c r="P30" s="37"/>
      <c r="Q30" s="37"/>
      <c r="R30" s="37"/>
    </row>
    <row r="31" spans="1:18" ht="14.1" customHeight="1" x14ac:dyDescent="0.55000000000000004">
      <c r="B31" s="399" t="s">
        <v>2056</v>
      </c>
      <c r="C31" s="442" t="s">
        <v>2160</v>
      </c>
      <c r="D31" s="224"/>
      <c r="E31" s="197" t="str">
        <f>VLOOKUP(B31,GrupeTable!A:N,14,0)</f>
        <v>PP00-A | NAYY</v>
      </c>
      <c r="F31" s="296" t="s">
        <v>232</v>
      </c>
      <c r="G31" s="297" t="s">
        <v>232</v>
      </c>
      <c r="I31" s="477" t="str">
        <f>IF(Import1!J10=1,Import1!G9,"")</f>
        <v/>
      </c>
      <c r="J31" s="478"/>
      <c r="K31" s="478"/>
      <c r="L31" s="478"/>
      <c r="M31" s="479"/>
    </row>
    <row r="32" spans="1:18" ht="14.1" customHeight="1" x14ac:dyDescent="0.55000000000000004">
      <c r="B32" s="401" t="s">
        <v>2057</v>
      </c>
      <c r="C32" s="444" t="s">
        <v>1031</v>
      </c>
      <c r="D32" s="237"/>
      <c r="E32" s="204" t="str">
        <f>VLOOKUP(B32,GrupeTable!A:N,14,0)</f>
        <v>Elkalex | NFA2X | N1XD4-AR</v>
      </c>
      <c r="F32" s="300" t="s">
        <v>232</v>
      </c>
      <c r="G32" s="301" t="s">
        <v>232</v>
      </c>
      <c r="I32" s="480"/>
      <c r="J32" s="481"/>
      <c r="K32" s="481"/>
      <c r="L32" s="481"/>
      <c r="M32" s="482"/>
    </row>
    <row r="33" spans="2:13" ht="14.1" customHeight="1" x14ac:dyDescent="0.55000000000000004">
      <c r="B33" s="397"/>
      <c r="C33" s="423"/>
      <c r="F33" s="283"/>
      <c r="G33" s="283"/>
      <c r="I33" s="480"/>
      <c r="J33" s="481"/>
      <c r="K33" s="481"/>
      <c r="L33" s="481"/>
      <c r="M33" s="482"/>
    </row>
    <row r="34" spans="2:13" ht="18" customHeight="1" x14ac:dyDescent="0.55000000000000004">
      <c r="B34" s="374"/>
      <c r="C34" s="445" t="s">
        <v>255</v>
      </c>
      <c r="D34" s="238"/>
      <c r="E34" s="363"/>
      <c r="F34" s="302"/>
      <c r="G34" s="303"/>
      <c r="I34" s="103"/>
      <c r="J34" s="104"/>
      <c r="K34" s="104"/>
      <c r="L34" s="104"/>
      <c r="M34" s="105"/>
    </row>
    <row r="35" spans="2:13" ht="14.1" customHeight="1" thickBot="1" x14ac:dyDescent="0.6">
      <c r="B35" s="402" t="s">
        <v>2058</v>
      </c>
      <c r="C35" s="446" t="str">
        <f>VLOOKUP(B35,GrupeTable!A:L,10,0)</f>
        <v>Bakreno uže</v>
      </c>
      <c r="D35" s="239">
        <f>VLOOKUP(B35,GrupeTable!A:L,12,0)</f>
        <v>0</v>
      </c>
      <c r="E35" s="205">
        <f>VLOOKUP(B35,GrupeTable!A:N,14,0)</f>
        <v>0</v>
      </c>
      <c r="F35" s="304" t="s">
        <v>232</v>
      </c>
      <c r="G35" s="305" t="s">
        <v>232</v>
      </c>
      <c r="I35" s="483" t="str">
        <f>IF(Import1!J10=1,HYPERLINK(Import1!G10,Import1!G11),"")</f>
        <v/>
      </c>
      <c r="J35" s="484"/>
      <c r="K35" s="484"/>
      <c r="L35" s="484"/>
      <c r="M35" s="485"/>
    </row>
    <row r="36" spans="2:13" ht="14.1" customHeight="1" x14ac:dyDescent="0.55000000000000004">
      <c r="B36" s="403" t="s">
        <v>2059</v>
      </c>
      <c r="C36" s="447" t="str">
        <f>VLOOKUP(B36,GrupeTable!A:L,10,0)</f>
        <v>Fe/Zn traka</v>
      </c>
      <c r="D36" s="240">
        <f>VLOOKUP(B36,GrupeTable!A:L,12,0)</f>
        <v>0</v>
      </c>
      <c r="E36" s="206">
        <f>VLOOKUP(B36,GrupeTable!A:N,14,0)</f>
        <v>0</v>
      </c>
      <c r="F36" s="306" t="s">
        <v>232</v>
      </c>
      <c r="G36" s="307"/>
    </row>
    <row r="37" spans="2:13" ht="14.1" customHeight="1" x14ac:dyDescent="0.55000000000000004">
      <c r="B37" s="392"/>
      <c r="C37" s="448"/>
      <c r="D37" s="241"/>
      <c r="E37" s="364"/>
      <c r="F37" s="308"/>
      <c r="G37" s="308"/>
    </row>
    <row r="38" spans="2:13" ht="18" customHeight="1" x14ac:dyDescent="0.55000000000000004">
      <c r="B38" s="375"/>
      <c r="C38" s="449" t="s">
        <v>258</v>
      </c>
      <c r="D38" s="242"/>
      <c r="E38" s="365"/>
      <c r="F38" s="309"/>
      <c r="G38" s="310"/>
      <c r="J38" s="25"/>
    </row>
    <row r="39" spans="2:13" ht="14.1" customHeight="1" x14ac:dyDescent="0.55000000000000004">
      <c r="B39" s="404" t="s">
        <v>2060</v>
      </c>
      <c r="C39" s="450" t="str">
        <f>VLOOKUP(B39,GrupeTable!A:L,10,0)</f>
        <v>NHXMH</v>
      </c>
      <c r="D39" s="243" t="str">
        <f>VLOOKUP(B39,GrupeTable!A:L,12,0)</f>
        <v>Dca / B2ca</v>
      </c>
      <c r="E39" s="207">
        <f>VLOOKUP(B39,GrupeTable!A:N,14,0)</f>
        <v>0</v>
      </c>
      <c r="F39" s="311" t="s">
        <v>232</v>
      </c>
      <c r="G39" s="312" t="s">
        <v>232</v>
      </c>
      <c r="J39" s="25"/>
    </row>
    <row r="40" spans="2:13" ht="14.1" customHeight="1" x14ac:dyDescent="0.55000000000000004">
      <c r="B40" s="405" t="s">
        <v>2061</v>
      </c>
      <c r="C40" s="451" t="str">
        <f>VLOOKUP(B40,GrupeTable!A:L,10,0)</f>
        <v>N2XH</v>
      </c>
      <c r="D40" s="225" t="str">
        <f>VLOOKUP(B40,GrupeTable!A:L,12,0)</f>
        <v>Dca / B2ca</v>
      </c>
      <c r="E40" s="197">
        <f>VLOOKUP(B40,GrupeTable!A:N,14,0)</f>
        <v>0</v>
      </c>
      <c r="F40" s="313" t="s">
        <v>232</v>
      </c>
      <c r="G40" s="314" t="s">
        <v>232</v>
      </c>
      <c r="I40" s="25"/>
    </row>
    <row r="41" spans="2:13" ht="14.1" customHeight="1" x14ac:dyDescent="0.55000000000000004">
      <c r="B41" s="406" t="s">
        <v>2062</v>
      </c>
      <c r="C41" s="452" t="s">
        <v>1824</v>
      </c>
      <c r="D41" s="224"/>
      <c r="E41" s="197">
        <f>VLOOKUP(B41,GrupeTable!A:N,14,0)</f>
        <v>0</v>
      </c>
      <c r="F41" s="313" t="s">
        <v>232</v>
      </c>
      <c r="G41" s="314" t="s">
        <v>232</v>
      </c>
    </row>
    <row r="42" spans="2:13" ht="14.1" customHeight="1" x14ac:dyDescent="0.55000000000000004">
      <c r="B42" s="407" t="s">
        <v>2063</v>
      </c>
      <c r="C42" s="453" t="s">
        <v>1252</v>
      </c>
      <c r="D42" s="244"/>
      <c r="E42" s="208" t="str">
        <f>VLOOKUP(B42,GrupeTable!A:N,14,0)</f>
        <v>MPRX | LKM-HF</v>
      </c>
      <c r="F42" s="315" t="s">
        <v>232</v>
      </c>
      <c r="G42" s="316" t="s">
        <v>232</v>
      </c>
    </row>
    <row r="43" spans="2:13" ht="14.1" customHeight="1" x14ac:dyDescent="0.55000000000000004">
      <c r="B43" s="408" t="s">
        <v>2064</v>
      </c>
      <c r="C43" s="454" t="s">
        <v>2033</v>
      </c>
      <c r="D43" s="245"/>
      <c r="E43" s="209" t="str">
        <f>VLOOKUP(B43,GrupeTable!A:N,14,0)</f>
        <v>Solarni kabel</v>
      </c>
      <c r="F43" s="317" t="s">
        <v>232</v>
      </c>
      <c r="G43" s="318" t="s">
        <v>232</v>
      </c>
    </row>
    <row r="44" spans="2:13" ht="14.1" customHeight="1" x14ac:dyDescent="0.55000000000000004">
      <c r="B44" s="392"/>
      <c r="C44" s="435"/>
      <c r="D44" s="231"/>
      <c r="E44" s="200"/>
      <c r="F44" s="283"/>
      <c r="G44" s="283"/>
    </row>
    <row r="45" spans="2:13" ht="18" customHeight="1" x14ac:dyDescent="0.55000000000000004">
      <c r="B45" s="376"/>
      <c r="C45" s="455" t="s">
        <v>2031</v>
      </c>
      <c r="D45" s="246"/>
      <c r="E45" s="366"/>
      <c r="F45" s="319"/>
      <c r="G45" s="320"/>
    </row>
    <row r="46" spans="2:13" ht="14.1" customHeight="1" x14ac:dyDescent="0.55000000000000004">
      <c r="B46" s="409" t="s">
        <v>2065</v>
      </c>
      <c r="C46" s="456" t="str">
        <f>VLOOKUP(B46,GrupeTable!A:L,10,0)</f>
        <v>YSLY</v>
      </c>
      <c r="D46" s="247" t="str">
        <f>VLOOKUP(B46,GrupeTable!A:L,12,0)</f>
        <v>Eca</v>
      </c>
      <c r="E46" s="210">
        <f>VLOOKUP(B46,GrupeTable!A:N,14,0)</f>
        <v>0</v>
      </c>
      <c r="F46" s="321" t="s">
        <v>232</v>
      </c>
      <c r="G46" s="322" t="s">
        <v>232</v>
      </c>
    </row>
    <row r="47" spans="2:13" ht="14.1" customHeight="1" x14ac:dyDescent="0.55000000000000004">
      <c r="B47" s="410" t="s">
        <v>2066</v>
      </c>
      <c r="C47" s="457" t="str">
        <f>VLOOKUP(B47,GrupeTable!A:L,10,0)</f>
        <v>YSLCY</v>
      </c>
      <c r="D47" s="248" t="str">
        <f>VLOOKUP(B47,GrupeTable!A:L,12,0)</f>
        <v>Eca</v>
      </c>
      <c r="E47" s="211">
        <f>VLOOKUP(B47,GrupeTable!A:N,14,0)</f>
        <v>0</v>
      </c>
      <c r="F47" s="323" t="s">
        <v>232</v>
      </c>
      <c r="G47" s="324" t="s">
        <v>232</v>
      </c>
    </row>
    <row r="48" spans="2:13" ht="14.1" customHeight="1" x14ac:dyDescent="0.55000000000000004">
      <c r="B48" s="392"/>
      <c r="C48" s="435"/>
      <c r="D48" s="231"/>
      <c r="E48" s="200"/>
      <c r="F48" s="283"/>
      <c r="G48" s="283"/>
    </row>
    <row r="49" spans="2:7" ht="18" customHeight="1" x14ac:dyDescent="0.55000000000000004">
      <c r="B49" s="377"/>
      <c r="C49" s="458" t="s">
        <v>265</v>
      </c>
      <c r="D49" s="249"/>
      <c r="E49" s="367"/>
      <c r="F49" s="325"/>
      <c r="G49" s="326"/>
    </row>
    <row r="50" spans="2:7" ht="14.1" customHeight="1" x14ac:dyDescent="0.55000000000000004">
      <c r="B50" s="411" t="s">
        <v>2070</v>
      </c>
      <c r="C50" s="459" t="str">
        <f>VLOOKUP(B50,GrupeTable!A:L,10,0)</f>
        <v>Profibus</v>
      </c>
      <c r="D50" s="250" t="str">
        <f>VLOOKUP(B50,GrupeTable!A:L,12,0)</f>
        <v>Eca</v>
      </c>
      <c r="E50" s="212">
        <f>VLOOKUP(B50,GrupeTable!A:N,14,0)</f>
        <v>0</v>
      </c>
      <c r="F50" s="327" t="s">
        <v>232</v>
      </c>
      <c r="G50" s="328" t="s">
        <v>232</v>
      </c>
    </row>
    <row r="51" spans="2:7" ht="14.1" customHeight="1" x14ac:dyDescent="0.55000000000000004">
      <c r="B51" s="412" t="s">
        <v>2067</v>
      </c>
      <c r="C51" s="460" t="str">
        <f>VLOOKUP(B51,GrupeTable!A:L,10,0)</f>
        <v>LiYCY</v>
      </c>
      <c r="D51" s="224" t="str">
        <f>VLOOKUP(B51,GrupeTable!A:L,12,0)</f>
        <v>Eca</v>
      </c>
      <c r="E51" s="197">
        <f>VLOOKUP(B51,GrupeTable!A:N,14,0)</f>
        <v>0</v>
      </c>
      <c r="F51" s="329" t="s">
        <v>232</v>
      </c>
      <c r="G51" s="330" t="s">
        <v>232</v>
      </c>
    </row>
    <row r="52" spans="2:7" ht="14.1" customHeight="1" x14ac:dyDescent="0.55000000000000004">
      <c r="B52" s="412" t="s">
        <v>2068</v>
      </c>
      <c r="C52" s="460" t="s">
        <v>270</v>
      </c>
      <c r="D52" s="224"/>
      <c r="E52" s="197" t="str">
        <f>VLOOKUP(B52,GrupeTable!A:N,14,0)</f>
        <v>AF Type</v>
      </c>
      <c r="F52" s="329" t="s">
        <v>232</v>
      </c>
      <c r="G52" s="330" t="s">
        <v>232</v>
      </c>
    </row>
    <row r="53" spans="2:7" ht="14.1" customHeight="1" x14ac:dyDescent="0.55000000000000004">
      <c r="B53" s="413" t="s">
        <v>2069</v>
      </c>
      <c r="C53" s="461" t="s">
        <v>267</v>
      </c>
      <c r="D53" s="251"/>
      <c r="E53" s="213" t="str">
        <f>VLOOKUP(B53,GrupeTable!A:N,14,0)</f>
        <v>LFZ-XY | NYFAZ</v>
      </c>
      <c r="F53" s="331" t="s">
        <v>232</v>
      </c>
      <c r="G53" s="332" t="s">
        <v>232</v>
      </c>
    </row>
    <row r="54" spans="2:7" ht="14.1" customHeight="1" x14ac:dyDescent="0.55000000000000004">
      <c r="B54" s="392"/>
      <c r="C54" s="435"/>
      <c r="D54" s="231"/>
      <c r="E54" s="200"/>
      <c r="F54" s="283"/>
      <c r="G54" s="283"/>
    </row>
    <row r="55" spans="2:7" ht="18" customHeight="1" x14ac:dyDescent="0.55000000000000004">
      <c r="B55" s="378"/>
      <c r="C55" s="462" t="s">
        <v>269</v>
      </c>
      <c r="D55" s="252"/>
      <c r="E55" s="368"/>
      <c r="F55" s="333"/>
      <c r="G55" s="334"/>
    </row>
    <row r="56" spans="2:7" ht="14.1" customHeight="1" x14ac:dyDescent="0.55000000000000004">
      <c r="B56" s="414" t="s">
        <v>2071</v>
      </c>
      <c r="C56" s="463" t="str">
        <f>VLOOKUP(B56,GrupeTable!A:L,10,0)</f>
        <v>Koaxial</v>
      </c>
      <c r="D56" s="253" t="str">
        <f>VLOOKUP(B56,GrupeTable!A:L,12,0)</f>
        <v>Eca</v>
      </c>
      <c r="E56" s="214">
        <f>VLOOKUP(B56,GrupeTable!A:N,14,0)</f>
        <v>0</v>
      </c>
      <c r="F56" s="335" t="s">
        <v>232</v>
      </c>
      <c r="G56" s="336" t="s">
        <v>232</v>
      </c>
    </row>
    <row r="57" spans="2:7" ht="14.1" customHeight="1" x14ac:dyDescent="0.55000000000000004">
      <c r="B57" s="415" t="s">
        <v>2071</v>
      </c>
      <c r="C57" s="464" t="s">
        <v>2865</v>
      </c>
      <c r="D57" s="254" t="str">
        <f>VLOOKUP(B57,GrupeTable!A:L,12,0)</f>
        <v>Eca</v>
      </c>
      <c r="E57" s="215">
        <f>VLOOKUP(B57,GrupeTable!A:N,14,0)</f>
        <v>0</v>
      </c>
      <c r="F57" s="337" t="s">
        <v>232</v>
      </c>
      <c r="G57" s="338" t="s">
        <v>232</v>
      </c>
    </row>
    <row r="58" spans="2:7" ht="14.1" customHeight="1" x14ac:dyDescent="0.55000000000000004">
      <c r="B58" s="392"/>
      <c r="C58" s="435"/>
      <c r="D58" s="231"/>
      <c r="E58" s="200"/>
      <c r="F58" s="283"/>
      <c r="G58" s="283"/>
    </row>
    <row r="59" spans="2:7" ht="18" customHeight="1" x14ac:dyDescent="0.55000000000000004">
      <c r="B59" s="379"/>
      <c r="C59" s="465" t="s">
        <v>261</v>
      </c>
      <c r="D59" s="255"/>
      <c r="E59" s="369"/>
      <c r="F59" s="339"/>
      <c r="G59" s="340"/>
    </row>
    <row r="60" spans="2:7" ht="14.1" customHeight="1" x14ac:dyDescent="0.55000000000000004">
      <c r="B60" s="416" t="s">
        <v>2072</v>
      </c>
      <c r="C60" s="466" t="str">
        <f>VLOOKUP(B60,GrupeTable!A:L,10,0)</f>
        <v>YYSch</v>
      </c>
      <c r="D60" s="256" t="str">
        <f>VLOOKUP(B60,GrupeTable!A:L,12,0)</f>
        <v>Eca</v>
      </c>
      <c r="E60" s="370">
        <f>VLOOKUP(B60,GrupeTable!A:N,14,0)</f>
        <v>0</v>
      </c>
      <c r="F60" s="341" t="s">
        <v>232</v>
      </c>
      <c r="G60" s="342" t="s">
        <v>232</v>
      </c>
    </row>
    <row r="61" spans="2:7" ht="14.1" customHeight="1" x14ac:dyDescent="0.55000000000000004">
      <c r="B61" s="417" t="s">
        <v>2073</v>
      </c>
      <c r="C61" s="467" t="str">
        <f>VLOOKUP(B61,GrupeTable!A:L,10,0)</f>
        <v>J-Y(St)Y</v>
      </c>
      <c r="D61" s="224" t="str">
        <f>VLOOKUP(B61,GrupeTable!A:L,12,0)</f>
        <v>Eca</v>
      </c>
      <c r="E61" s="197">
        <f>VLOOKUP(B61,GrupeTable!A:N,14,0)</f>
        <v>0</v>
      </c>
      <c r="F61" s="343" t="s">
        <v>232</v>
      </c>
      <c r="G61" s="344" t="s">
        <v>232</v>
      </c>
    </row>
    <row r="62" spans="2:7" ht="14.1" customHeight="1" x14ac:dyDescent="0.55000000000000004">
      <c r="B62" s="417" t="s">
        <v>2074</v>
      </c>
      <c r="C62" s="467" t="s">
        <v>263</v>
      </c>
      <c r="D62" s="224"/>
      <c r="E62" s="197">
        <f>VLOOKUP(B62,GrupeTable!A:N,14,0)</f>
        <v>0</v>
      </c>
      <c r="F62" s="343" t="s">
        <v>232</v>
      </c>
      <c r="G62" s="344" t="s">
        <v>232</v>
      </c>
    </row>
    <row r="63" spans="2:7" ht="14.1" customHeight="1" x14ac:dyDescent="0.55000000000000004">
      <c r="B63" s="417" t="s">
        <v>2075</v>
      </c>
      <c r="C63" s="452" t="s">
        <v>1250</v>
      </c>
      <c r="D63" s="224"/>
      <c r="E63" s="197">
        <f>VLOOKUP(B63,GrupeTable!A:N,14,0)</f>
        <v>0</v>
      </c>
      <c r="F63" s="343" t="s">
        <v>232</v>
      </c>
      <c r="G63" s="344" t="s">
        <v>232</v>
      </c>
    </row>
    <row r="64" spans="2:7" ht="14.1" customHeight="1" x14ac:dyDescent="0.55000000000000004">
      <c r="B64" s="417" t="s">
        <v>2076</v>
      </c>
      <c r="C64" s="452" t="s">
        <v>2172</v>
      </c>
      <c r="D64" s="224"/>
      <c r="E64" s="197">
        <f>VLOOKUP(B64,GrupeTable!A:N,14,0)</f>
        <v>0</v>
      </c>
      <c r="F64" s="343" t="s">
        <v>232</v>
      </c>
      <c r="G64" s="344" t="s">
        <v>232</v>
      </c>
    </row>
    <row r="65" spans="2:7" ht="14.1" customHeight="1" x14ac:dyDescent="0.55000000000000004">
      <c r="B65" s="418" t="s">
        <v>2077</v>
      </c>
      <c r="C65" s="468" t="s">
        <v>264</v>
      </c>
      <c r="D65" s="257"/>
      <c r="E65" s="216" t="str">
        <f>VLOOKUP(B65,GrupeTable!A:N,14,0)</f>
        <v>XzTKMXpw |A-2YF(L)2Y</v>
      </c>
      <c r="F65" s="345" t="s">
        <v>232</v>
      </c>
      <c r="G65" s="346" t="s">
        <v>232</v>
      </c>
    </row>
    <row r="66" spans="2:7" ht="14.1" customHeight="1" x14ac:dyDescent="0.55000000000000004">
      <c r="B66" s="392"/>
      <c r="C66" s="435"/>
      <c r="D66" s="231"/>
      <c r="E66" s="200"/>
      <c r="F66" s="283"/>
      <c r="G66" s="283"/>
    </row>
    <row r="67" spans="2:7" ht="18" customHeight="1" x14ac:dyDescent="0.55000000000000004">
      <c r="B67" s="380"/>
      <c r="C67" s="469" t="s">
        <v>268</v>
      </c>
      <c r="D67" s="258"/>
      <c r="E67" s="371"/>
      <c r="F67" s="347"/>
      <c r="G67" s="348"/>
    </row>
    <row r="68" spans="2:7" ht="14.1" customHeight="1" x14ac:dyDescent="0.55000000000000004">
      <c r="B68" s="419" t="s">
        <v>2078</v>
      </c>
      <c r="C68" s="470" t="str">
        <f>VLOOKUP(B68,GrupeTable!A:L,10,0)</f>
        <v>Cat.5e,Cat.6,Cat.7</v>
      </c>
      <c r="D68" s="259" t="str">
        <f>VLOOKUP(B68,GrupeTable!A:L,12,0)</f>
        <v>Eca, Cca</v>
      </c>
      <c r="E68" s="217">
        <f>VLOOKUP(B68,GrupeTable!A:N,14,0)</f>
        <v>0</v>
      </c>
      <c r="F68" s="349" t="s">
        <v>232</v>
      </c>
      <c r="G68" s="350" t="s">
        <v>232</v>
      </c>
    </row>
    <row r="69" spans="2:7" ht="14.1" customHeight="1" x14ac:dyDescent="0.55000000000000004">
      <c r="B69" s="392"/>
      <c r="C69" s="435"/>
      <c r="D69" s="231"/>
      <c r="E69" s="200"/>
      <c r="F69" s="283"/>
      <c r="G69" s="283"/>
    </row>
    <row r="70" spans="2:7" ht="18" customHeight="1" x14ac:dyDescent="0.55000000000000004">
      <c r="B70" s="381"/>
      <c r="C70" s="471" t="s">
        <v>271</v>
      </c>
      <c r="D70" s="260"/>
      <c r="E70" s="372"/>
      <c r="F70" s="351"/>
      <c r="G70" s="352"/>
    </row>
    <row r="71" spans="2:7" ht="14.1" customHeight="1" x14ac:dyDescent="0.55000000000000004">
      <c r="B71" s="420" t="s">
        <v>2079</v>
      </c>
      <c r="C71" s="472" t="str">
        <f>VLOOKUP(B71,GrupeTable!A:L,10,0)</f>
        <v>Multimode</v>
      </c>
      <c r="D71" s="261" t="str">
        <f>VLOOKUP(B71,GrupeTable!A:L,12,0)</f>
        <v>Eca</v>
      </c>
      <c r="E71" s="218">
        <f>VLOOKUP(B71,GrupeTable!A:N,14,0)</f>
        <v>0</v>
      </c>
      <c r="F71" s="353" t="s">
        <v>232</v>
      </c>
      <c r="G71" s="354" t="s">
        <v>232</v>
      </c>
    </row>
    <row r="72" spans="2:7" ht="14.1" customHeight="1" x14ac:dyDescent="0.55000000000000004">
      <c r="B72" s="421" t="s">
        <v>2080</v>
      </c>
      <c r="C72" s="473" t="str">
        <f>VLOOKUP(B72,GrupeTable!A:L,10,0)</f>
        <v>Singlemode</v>
      </c>
      <c r="D72" s="262" t="str">
        <f>VLOOKUP(B72,GrupeTable!A:L,12,0)</f>
        <v>Eca</v>
      </c>
      <c r="E72" s="219">
        <f>VLOOKUP(B72,GrupeTable!A:N,14,0)</f>
        <v>0</v>
      </c>
      <c r="F72" s="355" t="s">
        <v>232</v>
      </c>
      <c r="G72" s="356" t="s">
        <v>232</v>
      </c>
    </row>
    <row r="73" spans="2:7" ht="14.55" customHeight="1" x14ac:dyDescent="0.55000000000000004">
      <c r="B73" s="358"/>
      <c r="C73" s="1"/>
      <c r="D73" s="231"/>
      <c r="E73" s="200"/>
    </row>
    <row r="74" spans="2:7" ht="14.1" customHeight="1" x14ac:dyDescent="0.55000000000000004">
      <c r="C74" s="1"/>
      <c r="D74" s="231"/>
      <c r="E74" s="200"/>
    </row>
    <row r="75" spans="2:7" ht="14.1" customHeight="1" x14ac:dyDescent="0.55000000000000004">
      <c r="C75" s="1"/>
      <c r="D75" s="231"/>
      <c r="E75" s="200"/>
    </row>
    <row r="76" spans="2:7" ht="14.1" customHeight="1" x14ac:dyDescent="0.55000000000000004">
      <c r="C76" s="1"/>
      <c r="D76" s="231"/>
      <c r="E76" s="200"/>
    </row>
    <row r="77" spans="2:7" ht="14.1" customHeight="1" x14ac:dyDescent="0.55000000000000004">
      <c r="C77" s="1"/>
      <c r="D77" s="231"/>
      <c r="E77" s="200"/>
    </row>
    <row r="78" spans="2:7" ht="14.1" customHeight="1" x14ac:dyDescent="0.55000000000000004">
      <c r="C78" s="1"/>
      <c r="D78" s="231"/>
      <c r="E78" s="200"/>
    </row>
    <row r="79" spans="2:7" ht="14.1" customHeight="1" x14ac:dyDescent="0.55000000000000004">
      <c r="C79" s="1"/>
      <c r="D79" s="231"/>
      <c r="E79" s="200"/>
    </row>
    <row r="80" spans="2:7" ht="14.1" customHeight="1" x14ac:dyDescent="0.55000000000000004">
      <c r="C80" s="1"/>
      <c r="D80" s="231"/>
      <c r="E80" s="200"/>
    </row>
    <row r="81" spans="3:5" ht="14.1" customHeight="1" x14ac:dyDescent="0.55000000000000004">
      <c r="C81" s="1"/>
      <c r="D81" s="231"/>
      <c r="E81" s="200"/>
    </row>
    <row r="82" spans="3:5" ht="14.1" customHeight="1" x14ac:dyDescent="0.55000000000000004">
      <c r="C82" s="1"/>
      <c r="D82" s="231"/>
      <c r="E82" s="200"/>
    </row>
    <row r="83" spans="3:5" ht="14.1" customHeight="1" x14ac:dyDescent="0.55000000000000004">
      <c r="C83" s="1"/>
      <c r="D83" s="231"/>
      <c r="E83" s="200"/>
    </row>
    <row r="84" spans="3:5" ht="14.1" customHeight="1" x14ac:dyDescent="0.55000000000000004">
      <c r="C84" s="1"/>
      <c r="D84" s="231"/>
      <c r="E84" s="200"/>
    </row>
    <row r="85" spans="3:5" ht="14.1" customHeight="1" x14ac:dyDescent="0.55000000000000004">
      <c r="C85" s="1"/>
      <c r="D85" s="231"/>
      <c r="E85" s="200"/>
    </row>
    <row r="86" spans="3:5" ht="14.1" customHeight="1" x14ac:dyDescent="0.55000000000000004">
      <c r="C86" s="1"/>
      <c r="D86" s="231"/>
      <c r="E86" s="200"/>
    </row>
    <row r="87" spans="3:5" ht="14.1" customHeight="1" x14ac:dyDescent="0.55000000000000004">
      <c r="C87" s="1"/>
      <c r="D87" s="231"/>
      <c r="E87" s="200"/>
    </row>
    <row r="88" spans="3:5" ht="14.1" customHeight="1" x14ac:dyDescent="0.55000000000000004">
      <c r="C88" s="1"/>
      <c r="D88" s="231"/>
      <c r="E88" s="200"/>
    </row>
    <row r="89" spans="3:5" ht="14.1" customHeight="1" x14ac:dyDescent="0.55000000000000004">
      <c r="C89" s="1"/>
      <c r="D89" s="231"/>
      <c r="E89" s="200"/>
    </row>
    <row r="90" spans="3:5" ht="14.1" customHeight="1" x14ac:dyDescent="0.55000000000000004">
      <c r="C90" s="1"/>
      <c r="D90" s="231"/>
      <c r="E90" s="200"/>
    </row>
    <row r="91" spans="3:5" ht="14.1" customHeight="1" x14ac:dyDescent="0.55000000000000004">
      <c r="C91" s="1"/>
      <c r="D91" s="231"/>
      <c r="E91" s="200"/>
    </row>
    <row r="92" spans="3:5" ht="14.1" customHeight="1" x14ac:dyDescent="0.55000000000000004">
      <c r="C92" s="1"/>
      <c r="D92" s="231"/>
      <c r="E92" s="200"/>
    </row>
    <row r="93" spans="3:5" ht="14.1" customHeight="1" x14ac:dyDescent="0.55000000000000004">
      <c r="C93" s="1"/>
      <c r="D93" s="231"/>
      <c r="E93" s="200"/>
    </row>
    <row r="94" spans="3:5" ht="14.1" customHeight="1" x14ac:dyDescent="0.55000000000000004">
      <c r="C94" s="1"/>
      <c r="D94" s="231"/>
      <c r="E94" s="200"/>
    </row>
    <row r="95" spans="3:5" ht="14.1" customHeight="1" x14ac:dyDescent="0.55000000000000004">
      <c r="C95" s="1"/>
      <c r="D95" s="231"/>
      <c r="E95" s="200"/>
    </row>
    <row r="96" spans="3:5" ht="14.1" customHeight="1" x14ac:dyDescent="0.55000000000000004">
      <c r="C96" s="1"/>
      <c r="D96" s="231"/>
      <c r="E96" s="200"/>
    </row>
    <row r="97" spans="3:5" ht="14.1" customHeight="1" x14ac:dyDescent="0.55000000000000004">
      <c r="C97" s="1"/>
      <c r="D97" s="231"/>
      <c r="E97" s="200"/>
    </row>
    <row r="98" spans="3:5" ht="14.1" customHeight="1" x14ac:dyDescent="0.55000000000000004">
      <c r="C98" s="1"/>
      <c r="D98" s="231"/>
      <c r="E98" s="200"/>
    </row>
  </sheetData>
  <sheetProtection algorithmName="SHA-512" hashValue="pjpwlL+yBgX3hfgXLtVncmQbl9rJViK2Gs2KaT8X8RI7HsPEvAUonbE1nly8EXYVGdTzIh3eP0cmK+gNVJ7mBw==" saltValue="YDr9tdmhQuWmScst7B7NVA==" spinCount="100000" sheet="1" objects="1" scenarios="1"/>
  <dataConsolidate/>
  <customSheetViews>
    <customSheetView guid="{4AC45696-79D8-4ACB-A5FA-CEC6B458488E}" showPageBreaks="1" showGridLines="0" hiddenColumns="1">
      <pane ySplit="2" topLeftCell="A3" activePane="bottomLeft" state="frozen"/>
      <selection pane="bottomLeft" activeCell="B33" sqref="B33:E33"/>
      <pageMargins left="0.7" right="0.7" top="0.75" bottom="0.75" header="0.3" footer="0.3"/>
      <pageSetup paperSize="9" orientation="portrait" r:id="rId1"/>
    </customSheetView>
  </customSheetViews>
  <mergeCells count="7">
    <mergeCell ref="I31:M33"/>
    <mergeCell ref="I35:M35"/>
    <mergeCell ref="L15:M15"/>
    <mergeCell ref="I10:M10"/>
    <mergeCell ref="I11:M13"/>
    <mergeCell ref="I27:M28"/>
    <mergeCell ref="I29:M29"/>
  </mergeCells>
  <conditionalFormatting sqref="D1:E1048576">
    <cfRule type="cellIs" dxfId="3" priority="1" operator="equal">
      <formula>0</formula>
    </cfRule>
  </conditionalFormatting>
  <dataValidations count="1">
    <dataValidation type="whole" allowBlank="1" showInputMessage="1" showErrorMessage="1" sqref="L22:M22" xr:uid="{00000000-0002-0000-0200-000000000000}">
      <formula1>0</formula1>
      <formula2>50</formula2>
    </dataValidation>
  </dataValidations>
  <hyperlinks>
    <hyperlink ref="G5" r:id="rId2" xr:uid="{00000000-0004-0000-0200-000000000000}"/>
    <hyperlink ref="G6" r:id="rId3" xr:uid="{00000000-0004-0000-0200-000001000000}"/>
    <hyperlink ref="G9" r:id="rId4" xr:uid="{00000000-0004-0000-0200-000002000000}"/>
    <hyperlink ref="G12" r:id="rId5" xr:uid="{00000000-0004-0000-0200-000003000000}"/>
    <hyperlink ref="G11" r:id="rId6" xr:uid="{00000000-0004-0000-0200-000004000000}"/>
    <hyperlink ref="G13" r:id="rId7" xr:uid="{00000000-0004-0000-0200-000005000000}"/>
    <hyperlink ref="F5" location="H07V_U" display="▼" xr:uid="{00000000-0004-0000-0200-000006000000}"/>
    <hyperlink ref="F6" location="H07V_R" display="▼" xr:uid="{00000000-0004-0000-0200-000007000000}"/>
    <hyperlink ref="G10" r:id="rId8" xr:uid="{00000000-0004-0000-0200-000008000000}"/>
    <hyperlink ref="G7" r:id="rId9" xr:uid="{00000000-0004-0000-0200-000009000000}"/>
    <hyperlink ref="G18" r:id="rId10" xr:uid="{00000000-0004-0000-0200-00000A000000}"/>
    <hyperlink ref="G17" r:id="rId11" xr:uid="{00000000-0004-0000-0200-00000B000000}"/>
    <hyperlink ref="G16" r:id="rId12" xr:uid="{00000000-0004-0000-0200-00000C000000}"/>
    <hyperlink ref="G28" r:id="rId13" xr:uid="{00000000-0004-0000-0200-00000D000000}"/>
    <hyperlink ref="G29" r:id="rId14" xr:uid="{00000000-0004-0000-0200-00000E000000}"/>
    <hyperlink ref="G30" r:id="rId15" xr:uid="{00000000-0004-0000-0200-00000F000000}"/>
    <hyperlink ref="G31" r:id="rId16" xr:uid="{00000000-0004-0000-0200-000010000000}"/>
    <hyperlink ref="G32" r:id="rId17" xr:uid="{00000000-0004-0000-0200-000011000000}"/>
    <hyperlink ref="G35" r:id="rId18" xr:uid="{00000000-0004-0000-0200-000012000000}"/>
    <hyperlink ref="G46" r:id="rId19" xr:uid="{00000000-0004-0000-0200-000013000000}"/>
    <hyperlink ref="G47" r:id="rId20" xr:uid="{00000000-0004-0000-0200-000014000000}"/>
    <hyperlink ref="G23" r:id="rId21" xr:uid="{00000000-0004-0000-0200-000015000000}"/>
    <hyperlink ref="G24" r:id="rId22" xr:uid="{00000000-0004-0000-0200-000016000000}"/>
    <hyperlink ref="G25" r:id="rId23" xr:uid="{00000000-0004-0000-0200-000017000000}"/>
    <hyperlink ref="G40" r:id="rId24" xr:uid="{00000000-0004-0000-0200-000018000000}"/>
    <hyperlink ref="G41" r:id="rId25" xr:uid="{00000000-0004-0000-0200-000019000000}"/>
    <hyperlink ref="G64" r:id="rId26" xr:uid="{00000000-0004-0000-0200-00001A000000}"/>
    <hyperlink ref="G61" r:id="rId27" xr:uid="{00000000-0004-0000-0200-00001B000000}"/>
    <hyperlink ref="G62" r:id="rId28" xr:uid="{00000000-0004-0000-0200-00001C000000}"/>
    <hyperlink ref="G65" r:id="rId29" xr:uid="{00000000-0004-0000-0200-00001D000000}"/>
    <hyperlink ref="G51" r:id="rId30" xr:uid="{00000000-0004-0000-0200-00001E000000}"/>
    <hyperlink ref="G52" r:id="rId31" xr:uid="{00000000-0004-0000-0200-00001F000000}"/>
    <hyperlink ref="G53" r:id="rId32" xr:uid="{00000000-0004-0000-0200-000020000000}"/>
    <hyperlink ref="G71" r:id="rId33" xr:uid="{00000000-0004-0000-0200-000021000000}"/>
    <hyperlink ref="G72" r:id="rId34" xr:uid="{00000000-0004-0000-0200-000022000000}"/>
    <hyperlink ref="F7" location="H07V_K" display="▼" xr:uid="{00000000-0004-0000-0200-000023000000}"/>
    <hyperlink ref="F9" location="YM" display="▼" xr:uid="{00000000-0004-0000-0200-000024000000}"/>
    <hyperlink ref="F10" location="NYiFY" display="▼" xr:uid="{00000000-0004-0000-0200-000025000000}"/>
    <hyperlink ref="F11" location="H03VH_H" display="▼" xr:uid="{00000000-0004-0000-0200-000026000000}"/>
    <hyperlink ref="F12" location="H03VV_F" display="▼" xr:uid="{00000000-0004-0000-0200-000027000000}"/>
    <hyperlink ref="F13" location="H05VV_F" display="▼" xr:uid="{00000000-0004-0000-0200-000028000000}"/>
    <hyperlink ref="F16" location="H05RR_F" display="▼" xr:uid="{00000000-0004-0000-0200-000029000000}"/>
    <hyperlink ref="F17" location="H07RN_F" display="▼" xr:uid="{00000000-0004-0000-0200-00002A000000}"/>
    <hyperlink ref="F18" location="H01N2_D" display="▼" xr:uid="{00000000-0004-0000-0200-00002B000000}"/>
    <hyperlink ref="F28" location="E_YY" display="▼" xr:uid="{00000000-0004-0000-0200-00002C000000}"/>
    <hyperlink ref="F29" location="FG16OR" display="▼" xr:uid="{00000000-0004-0000-0200-00002D000000}"/>
    <hyperlink ref="F30" location="NYCY" display="▼" xr:uid="{00000000-0004-0000-0200-00002E000000}"/>
    <hyperlink ref="F31" location="PP00_A" display="▼" xr:uid="{00000000-0004-0000-0200-00002F000000}"/>
    <hyperlink ref="F32" location="X00_A" display="▼" xr:uid="{00000000-0004-0000-0200-000030000000}"/>
    <hyperlink ref="G60" r:id="rId35" xr:uid="{00000000-0004-0000-0200-000031000000}"/>
    <hyperlink ref="F35" location="Bakreno_uže" display="▼" xr:uid="{00000000-0004-0000-0200-000032000000}"/>
    <hyperlink ref="F36" location="Fe_Zn_traka" display="▼" xr:uid="{00000000-0004-0000-0200-000033000000}"/>
    <hyperlink ref="F46" location="YSLY" display="▼" xr:uid="{00000000-0004-0000-0200-000034000000}"/>
    <hyperlink ref="F47" location="YSLCY" display="▼" xr:uid="{00000000-0004-0000-0200-000035000000}"/>
    <hyperlink ref="F23" location="SiF" display="▼" xr:uid="{00000000-0004-0000-0200-000036000000}"/>
    <hyperlink ref="F24" location="SiHF" display="▼" xr:uid="{00000000-0004-0000-0200-000037000000}"/>
    <hyperlink ref="F25" location="H07BQ_F" display="▼" xr:uid="{00000000-0004-0000-0200-000038000000}"/>
    <hyperlink ref="F40" location="N2XH" display="▼" xr:uid="{00000000-0004-0000-0200-000039000000}"/>
    <hyperlink ref="F41" location="NHXH_E90" display="▼" xr:uid="{00000000-0004-0000-0200-00003A000000}"/>
    <hyperlink ref="F64" location="JE_H_St_H__E30_E90" display="▼" xr:uid="{00000000-0004-0000-0200-00003B000000}"/>
    <hyperlink ref="F43" location="Solar_cable" display="▼" xr:uid="{00000000-0004-0000-0200-00003C000000}"/>
    <hyperlink ref="F60" location="YYSch" display="▼" xr:uid="{00000000-0004-0000-0200-00003D000000}"/>
    <hyperlink ref="F61" location="J_Y_St_Y" display="▼" xr:uid="{00000000-0004-0000-0200-00003E000000}"/>
    <hyperlink ref="F62" location="JB_Y_St_Y" display="▼" xr:uid="{00000000-0004-0000-0200-00003F000000}"/>
    <hyperlink ref="F65" location="TK_59" display="▼" xr:uid="{00000000-0004-0000-0200-000040000000}"/>
    <hyperlink ref="F51" location="LiYCY" display="▼" xr:uid="{00000000-0004-0000-0200-000041000000}"/>
    <hyperlink ref="F52" location="Kabel_za_alarme" display="▼" xr:uid="{00000000-0004-0000-0200-000042000000}"/>
    <hyperlink ref="F53" location="Kabel_za_zvučnike" display="▼" xr:uid="{00000000-0004-0000-0200-000043000000}"/>
    <hyperlink ref="F50" location="Profibus" display="▼" xr:uid="{00000000-0004-0000-0200-000044000000}"/>
    <hyperlink ref="F68" location="LAN_kabeli" display="▼" xr:uid="{00000000-0004-0000-0200-000045000000}"/>
    <hyperlink ref="F56" location="Koaksijalni_kabeli" display="▼" xr:uid="{00000000-0004-0000-0200-000046000000}"/>
    <hyperlink ref="F57" location="Koaksijalni_kabeli" display="▼" xr:uid="{00000000-0004-0000-0200-000047000000}"/>
    <hyperlink ref="F71" location="Multimode" display="▼" xr:uid="{00000000-0004-0000-0200-000048000000}"/>
    <hyperlink ref="F72" location="Singlemode" display="▼" xr:uid="{00000000-0004-0000-0200-000049000000}"/>
    <hyperlink ref="G8" r:id="rId36" xr:uid="{00000000-0004-0000-0200-00004A000000}"/>
    <hyperlink ref="G43" r:id="rId37" xr:uid="{00000000-0004-0000-0200-00004B000000}"/>
    <hyperlink ref="G50" r:id="rId38" xr:uid="{00000000-0004-0000-0200-00004C000000}"/>
    <hyperlink ref="G68" r:id="rId39" xr:uid="{00000000-0004-0000-0200-00004D000000}"/>
    <hyperlink ref="G57" r:id="rId40" xr:uid="{00000000-0004-0000-0200-00004E000000}"/>
    <hyperlink ref="G56" r:id="rId41" xr:uid="{00000000-0004-0000-0200-00004F000000}"/>
    <hyperlink ref="F8" location="H07V2_K" display="▼" xr:uid="{00000000-0004-0000-0200-000050000000}"/>
    <hyperlink ref="G39" r:id="rId42" xr:uid="{00000000-0004-0000-0200-000051000000}"/>
    <hyperlink ref="F39" location="NHXMH" display="▼" xr:uid="{00000000-0004-0000-0200-000052000000}"/>
    <hyperlink ref="G63" r:id="rId43" xr:uid="{00000000-0004-0000-0200-000053000000}"/>
    <hyperlink ref="F63" location="J_H_St_H" display="▼" xr:uid="{00000000-0004-0000-0200-000054000000}"/>
    <hyperlink ref="G42" r:id="rId44" xr:uid="{00000000-0004-0000-0200-000055000000}"/>
    <hyperlink ref="F42" location="BXO_HFTG" display="▼" xr:uid="{00000000-0004-0000-0200-000056000000}"/>
    <hyperlink ref="F19" location="H05RNH2_F" display="▼" xr:uid="{00000000-0004-0000-0200-000057000000}"/>
    <hyperlink ref="F20" location="NSSHöu" display="▼" xr:uid="{00000000-0004-0000-0200-000058000000}"/>
    <hyperlink ref="G20" r:id="rId45" xr:uid="{00000000-0004-0000-0200-000059000000}"/>
    <hyperlink ref="G19" r:id="rId46" xr:uid="{00000000-0004-0000-0200-00005A000000}"/>
  </hyperlinks>
  <pageMargins left="0.39370078740157483" right="0.39370078740157483" top="0.39370078740157483" bottom="0.39370078740157483" header="0.31496062992125984" footer="0.31496062992125984"/>
  <pageSetup paperSize="9" scale="65" orientation="portrait" r:id="rId47"/>
  <drawing r:id="rId48"/>
  <picture r:id="rId4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EC63182E-8ED7-4A65-8BA5-B0E2368C1F8E}">
            <xm:f>Import1!$J$5=0</xm:f>
            <x14:dxf>
              <fill>
                <patternFill>
                  <bgColor rgb="FFDDEBF7"/>
                </patternFill>
              </fill>
              <border>
                <left style="thin">
                  <color rgb="FFDDEBF7"/>
                </left>
                <right style="thin">
                  <color rgb="FFDDEBF7"/>
                </right>
                <top style="thin">
                  <color rgb="FFDDEBF7"/>
                </top>
                <bottom style="thin">
                  <color rgb="FFDDEBF7"/>
                </bottom>
                <vertical/>
                <horizontal/>
              </border>
            </x14:dxf>
          </x14:cfRule>
          <xm:sqref>I27:M29</xm:sqref>
        </x14:conditionalFormatting>
        <x14:conditionalFormatting xmlns:xm="http://schemas.microsoft.com/office/excel/2006/main">
          <x14:cfRule type="expression" priority="13" id="{B917C2E6-3E7C-40A9-AEE6-37494ECCBCC5}">
            <xm:f>Import1!$J$10=0</xm:f>
            <x14:dxf>
              <fill>
                <patternFill>
                  <bgColor rgb="FFDDEBF7"/>
                </patternFill>
              </fill>
              <border>
                <left style="thin">
                  <color rgb="FFDDEBF7"/>
                </left>
                <right style="thin">
                  <color rgb="FFDDEBF7"/>
                </right>
                <top style="thin">
                  <color rgb="FFDDEBF7"/>
                </top>
                <bottom style="thin">
                  <color rgb="FFDDEBF7"/>
                </bottom>
                <vertical/>
                <horizontal/>
              </border>
            </x14:dxf>
          </x14:cfRule>
          <xm:sqref>I31:M35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B79962-34EC-4C10-9310-70922F3D4401}">
          <x14:formula1>
            <xm:f>Import1!$Q$5:$Q$6</xm:f>
          </x14:formula1>
          <xm:sqref>L15:M15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C00000"/>
  </sheetPr>
  <dimension ref="A1:S976"/>
  <sheetViews>
    <sheetView showGridLines="0" topLeftCell="D1" zoomScale="115" zoomScaleNormal="115" workbookViewId="0">
      <pane ySplit="3" topLeftCell="A4" activePane="bottomLeft" state="frozen"/>
      <selection activeCell="D1" sqref="D1"/>
      <selection pane="bottomLeft" activeCell="D1" sqref="D1:D2"/>
    </sheetView>
  </sheetViews>
  <sheetFormatPr defaultColWidth="0" defaultRowHeight="10.199999999999999" customHeight="1" x14ac:dyDescent="0.4"/>
  <cols>
    <col min="1" max="3" width="5.1015625" style="36" hidden="1" customWidth="1"/>
    <col min="4" max="5" width="7.7890625" style="43" customWidth="1"/>
    <col min="6" max="6" width="31.41796875" style="151" customWidth="1"/>
    <col min="7" max="7" width="5.1015625" style="152" customWidth="1"/>
    <col min="8" max="8" width="10.1015625" style="165" customWidth="1"/>
    <col min="9" max="9" width="1.41796875" style="96" customWidth="1"/>
    <col min="10" max="10" width="10.68359375" style="154" customWidth="1"/>
    <col min="11" max="11" width="10.68359375" style="155" customWidth="1"/>
    <col min="12" max="13" width="10.68359375" style="156" customWidth="1"/>
    <col min="14" max="14" width="1.20703125" style="123" customWidth="1"/>
    <col min="15" max="15" width="3.5234375" style="125" customWidth="1"/>
    <col min="16" max="16" width="14.68359375" style="35" customWidth="1"/>
    <col min="17" max="19" width="0" style="31" hidden="1" customWidth="1"/>
    <col min="20" max="16384" width="8.89453125" style="31" hidden="1"/>
  </cols>
  <sheetData>
    <row r="1" spans="1:16" ht="10.199999999999999" customHeight="1" x14ac:dyDescent="0.45">
      <c r="D1" s="512" t="s">
        <v>2145</v>
      </c>
      <c r="E1" s="512" t="s">
        <v>2146</v>
      </c>
      <c r="F1" s="116" t="s">
        <v>1075</v>
      </c>
      <c r="G1" s="117"/>
      <c r="H1" s="118" t="s">
        <v>1028</v>
      </c>
      <c r="I1" s="119"/>
      <c r="J1" s="120" t="s">
        <v>1278</v>
      </c>
      <c r="K1" s="121" t="s">
        <v>1279</v>
      </c>
      <c r="L1" s="122" t="s">
        <v>2144</v>
      </c>
      <c r="M1" s="122" t="s">
        <v>1280</v>
      </c>
      <c r="O1" s="124"/>
    </row>
    <row r="2" spans="1:16" s="34" customFormat="1" ht="10.199999999999999" customHeight="1" x14ac:dyDescent="0.35">
      <c r="A2" s="169" t="s">
        <v>2090</v>
      </c>
      <c r="B2" s="169" t="s">
        <v>2170</v>
      </c>
      <c r="C2" s="169" t="s">
        <v>2022</v>
      </c>
      <c r="D2" s="512"/>
      <c r="E2" s="512"/>
      <c r="F2" s="114" t="s">
        <v>2159</v>
      </c>
      <c r="G2" s="126"/>
      <c r="H2" s="127" t="str">
        <f>Import1!M6</f>
        <v>(Eur/km)</v>
      </c>
      <c r="I2" s="128"/>
      <c r="J2" s="129" t="s">
        <v>1281</v>
      </c>
      <c r="K2" s="130" t="s">
        <v>1282</v>
      </c>
      <c r="L2" s="127" t="s">
        <v>1283</v>
      </c>
      <c r="M2" s="127" t="s">
        <v>1283</v>
      </c>
      <c r="N2" s="131"/>
      <c r="O2" s="132"/>
      <c r="P2" s="44"/>
    </row>
    <row r="3" spans="1:16" s="34" customFormat="1" ht="6" customHeight="1" x14ac:dyDescent="0.55000000000000004">
      <c r="A3" s="170"/>
      <c r="B3" s="170"/>
      <c r="C3" s="170"/>
      <c r="D3" s="264"/>
      <c r="E3" s="264"/>
      <c r="F3" s="134"/>
      <c r="G3" s="135"/>
      <c r="H3" s="136"/>
      <c r="I3" s="135"/>
      <c r="J3" s="137"/>
      <c r="K3" s="135"/>
      <c r="L3" s="138"/>
      <c r="M3" s="135"/>
      <c r="N3" s="131"/>
      <c r="O3" s="133"/>
      <c r="P3" s="44"/>
    </row>
    <row r="4" spans="1:16" s="34" customFormat="1" ht="9" customHeight="1" x14ac:dyDescent="0.55000000000000004">
      <c r="A4" s="170">
        <v>1</v>
      </c>
      <c r="B4" s="170"/>
      <c r="C4" s="170" t="s">
        <v>2036</v>
      </c>
      <c r="D4" s="265" t="s">
        <v>2091</v>
      </c>
      <c r="E4" s="265" t="s">
        <v>2092</v>
      </c>
      <c r="F4" s="527" t="str">
        <f>VLOOKUP(C4,GrupeTable!A:P,13,0)</f>
        <v>H07V-U(Eca)</v>
      </c>
      <c r="G4" s="52"/>
      <c r="H4" s="529" t="str">
        <f>VLOOKUP(C4,GrupeTable!A:P,14,0)</f>
        <v>P</v>
      </c>
      <c r="I4" s="529"/>
      <c r="J4" s="529" t="e">
        <f>_xlfn.XLOOKUP(C4,#REF!,#REF!)</f>
        <v>#REF!</v>
      </c>
      <c r="K4" s="520" t="str">
        <f>VLOOKUP(C4,GrupeTable!A:P,15,0)</f>
        <v>PVC-om izolirani vodič - jednožični (puni)</v>
      </c>
      <c r="L4" s="521"/>
      <c r="M4" s="522"/>
      <c r="N4" s="131"/>
      <c r="O4" s="513" t="s">
        <v>2152</v>
      </c>
      <c r="P4" s="44"/>
    </row>
    <row r="5" spans="1:16" s="34" customFormat="1" ht="9" customHeight="1" x14ac:dyDescent="0.35">
      <c r="A5" s="170">
        <v>2</v>
      </c>
      <c r="B5" s="170"/>
      <c r="C5" s="170" t="s">
        <v>2036</v>
      </c>
      <c r="D5" s="265" t="s">
        <v>2091</v>
      </c>
      <c r="E5" s="265" t="s">
        <v>2092</v>
      </c>
      <c r="F5" s="528"/>
      <c r="G5" s="53"/>
      <c r="H5" s="530"/>
      <c r="I5" s="530"/>
      <c r="J5" s="530"/>
      <c r="K5" s="56"/>
      <c r="L5" s="54"/>
      <c r="M5" s="55" t="str">
        <f>VLOOKUP(C4,GrupeTable!A:P,16,0)</f>
        <v>HRN EN 50525-2-31</v>
      </c>
      <c r="N5" s="131"/>
      <c r="O5" s="513"/>
      <c r="P5" s="44"/>
    </row>
    <row r="6" spans="1:16" s="34" customFormat="1" ht="5.0999999999999996" customHeight="1" x14ac:dyDescent="0.35">
      <c r="A6" s="170">
        <v>3</v>
      </c>
      <c r="B6" s="170"/>
      <c r="C6" s="170" t="s">
        <v>2036</v>
      </c>
      <c r="D6" s="265" t="s">
        <v>2091</v>
      </c>
      <c r="E6" s="265" t="s">
        <v>2092</v>
      </c>
      <c r="F6" s="46"/>
      <c r="G6" s="2"/>
      <c r="H6" s="113"/>
      <c r="I6" s="45"/>
      <c r="J6" s="57"/>
      <c r="K6" s="49"/>
      <c r="L6" s="50"/>
      <c r="M6" s="48"/>
      <c r="N6" s="131"/>
      <c r="O6" s="513"/>
      <c r="P6" s="44"/>
    </row>
    <row r="7" spans="1:16" ht="10.199999999999999" customHeight="1" x14ac:dyDescent="0.4">
      <c r="A7" s="170">
        <v>4</v>
      </c>
      <c r="B7" s="99">
        <v>10101</v>
      </c>
      <c r="C7" s="170" t="s">
        <v>2036</v>
      </c>
      <c r="D7" s="265" t="s">
        <v>2091</v>
      </c>
      <c r="E7" s="265" t="s">
        <v>2092</v>
      </c>
      <c r="F7" s="139">
        <v>1.5</v>
      </c>
      <c r="G7" s="140" t="str">
        <f>IF(F7&gt;0.1,Import1!$N$6,"")</f>
        <v>€ /km</v>
      </c>
      <c r="H7" s="141" t="str">
        <f ca="1">IF(F7&gt;0.1,VLOOKUP(B7,Import1!$U:$X,Import1!$O$6,FALSE),"")</f>
        <v>282</v>
      </c>
      <c r="I7" s="123"/>
      <c r="J7" s="142">
        <v>100</v>
      </c>
      <c r="K7" s="143">
        <v>2.6</v>
      </c>
      <c r="L7" s="144">
        <v>14.4</v>
      </c>
      <c r="M7" s="144">
        <v>18</v>
      </c>
      <c r="O7" s="513"/>
      <c r="P7" s="36"/>
    </row>
    <row r="8" spans="1:16" ht="10.199999999999999" customHeight="1" x14ac:dyDescent="0.4">
      <c r="A8" s="170">
        <v>5</v>
      </c>
      <c r="B8" s="36">
        <v>10102</v>
      </c>
      <c r="C8" s="170" t="s">
        <v>2036</v>
      </c>
      <c r="D8" s="265" t="s">
        <v>2091</v>
      </c>
      <c r="E8" s="265" t="s">
        <v>2092</v>
      </c>
      <c r="F8" s="145">
        <v>2.5</v>
      </c>
      <c r="G8" s="146" t="str">
        <f>IF(F8&gt;0.1,Import1!$N$6,"")</f>
        <v>€ /km</v>
      </c>
      <c r="H8" s="147" t="str">
        <f ca="1">IF(F8&gt;0.1,VLOOKUP(B8,Import1!$U:$X,Import1!$O$6,FALSE),"")</f>
        <v>452</v>
      </c>
      <c r="I8" s="123"/>
      <c r="J8" s="148">
        <v>100</v>
      </c>
      <c r="K8" s="149">
        <v>3.2</v>
      </c>
      <c r="L8" s="150">
        <v>24</v>
      </c>
      <c r="M8" s="150">
        <v>30</v>
      </c>
      <c r="O8" s="513"/>
    </row>
    <row r="9" spans="1:16" ht="10.199999999999999" customHeight="1" x14ac:dyDescent="0.4">
      <c r="A9" s="170">
        <v>6</v>
      </c>
      <c r="B9" s="36">
        <v>10103</v>
      </c>
      <c r="C9" s="170" t="s">
        <v>2036</v>
      </c>
      <c r="D9" s="265" t="s">
        <v>2091</v>
      </c>
      <c r="E9" s="265" t="s">
        <v>2092</v>
      </c>
      <c r="F9" s="139">
        <v>4</v>
      </c>
      <c r="G9" s="140" t="str">
        <f>IF(F9&gt;0.1,Import1!$N$6,"")</f>
        <v>€ /km</v>
      </c>
      <c r="H9" s="141" t="str">
        <f ca="1">IF(F9&gt;0.1,VLOOKUP(B9,Import1!$U:$X,Import1!$O$6,FALSE),"")</f>
        <v>859</v>
      </c>
      <c r="I9" s="123"/>
      <c r="J9" s="142">
        <v>100</v>
      </c>
      <c r="K9" s="143">
        <v>3.7</v>
      </c>
      <c r="L9" s="144">
        <v>38.4</v>
      </c>
      <c r="M9" s="144">
        <v>45</v>
      </c>
      <c r="O9" s="513"/>
    </row>
    <row r="10" spans="1:16" ht="10.199999999999999" customHeight="1" x14ac:dyDescent="0.4">
      <c r="A10" s="170">
        <v>7</v>
      </c>
      <c r="B10" s="36">
        <v>10104</v>
      </c>
      <c r="C10" s="170" t="s">
        <v>2036</v>
      </c>
      <c r="D10" s="265" t="s">
        <v>2091</v>
      </c>
      <c r="E10" s="265" t="s">
        <v>2092</v>
      </c>
      <c r="F10" s="145">
        <v>6</v>
      </c>
      <c r="G10" s="146" t="str">
        <f>IF(F10&gt;0.1,Import1!$N$6,"")</f>
        <v>€ /km</v>
      </c>
      <c r="H10" s="147" t="str">
        <f ca="1">IF(F10&gt;0.1,VLOOKUP(B10,Import1!$U:$X,Import1!$O$6,FALSE),"")</f>
        <v>1.257</v>
      </c>
      <c r="I10" s="123"/>
      <c r="J10" s="148">
        <v>100</v>
      </c>
      <c r="K10" s="149">
        <v>4.2</v>
      </c>
      <c r="L10" s="150">
        <v>57.6</v>
      </c>
      <c r="M10" s="150">
        <v>64</v>
      </c>
      <c r="O10" s="513"/>
    </row>
    <row r="11" spans="1:16" ht="10.199999999999999" customHeight="1" x14ac:dyDescent="0.4">
      <c r="A11" s="170">
        <v>8</v>
      </c>
      <c r="B11" s="36">
        <v>10105</v>
      </c>
      <c r="C11" s="170" t="s">
        <v>2036</v>
      </c>
      <c r="D11" s="265" t="s">
        <v>2091</v>
      </c>
      <c r="E11" s="265"/>
      <c r="F11" s="139">
        <v>10</v>
      </c>
      <c r="G11" s="140" t="str">
        <f>IF(F11&gt;0.1,Import1!$N$6,"")</f>
        <v>€ /km</v>
      </c>
      <c r="H11" s="141" t="str">
        <f ca="1">IF(F11&gt;0.1,VLOOKUP(B11,Import1!$U:$X,Import1!$O$6,FALSE),"")</f>
        <v>1.934</v>
      </c>
      <c r="I11" s="123"/>
      <c r="J11" s="142">
        <v>100</v>
      </c>
      <c r="K11" s="143">
        <v>5.3</v>
      </c>
      <c r="L11" s="144">
        <v>96</v>
      </c>
      <c r="M11" s="144">
        <v>105</v>
      </c>
      <c r="O11" s="513"/>
    </row>
    <row r="12" spans="1:16" ht="10.199999999999999" customHeight="1" x14ac:dyDescent="0.4">
      <c r="A12" s="170">
        <v>9</v>
      </c>
      <c r="B12" s="36" t="s">
        <v>1119</v>
      </c>
      <c r="C12" s="170" t="s">
        <v>2037</v>
      </c>
      <c r="D12" s="265" t="s">
        <v>2091</v>
      </c>
      <c r="E12" s="265" t="s">
        <v>2093</v>
      </c>
      <c r="H12" s="153"/>
      <c r="I12" s="123"/>
      <c r="O12" s="513"/>
    </row>
    <row r="13" spans="1:16" ht="9" customHeight="1" x14ac:dyDescent="0.4">
      <c r="A13" s="170">
        <v>10</v>
      </c>
      <c r="B13" s="36" t="s">
        <v>1119</v>
      </c>
      <c r="C13" s="170" t="s">
        <v>2037</v>
      </c>
      <c r="D13" s="265" t="s">
        <v>2091</v>
      </c>
      <c r="E13" s="265" t="s">
        <v>2093</v>
      </c>
      <c r="F13" s="527" t="str">
        <f>VLOOKUP(C13,GrupeTable!A:P,13,0)</f>
        <v>H07V-R(Eca)</v>
      </c>
      <c r="G13" s="52"/>
      <c r="H13" s="529" t="str">
        <f>VLOOKUP(C13,GrupeTable!A:P,14,0)</f>
        <v>P/M</v>
      </c>
      <c r="I13" s="529"/>
      <c r="J13" s="529" t="e">
        <f>_xlfn.XLOOKUP(C13,#REF!,#REF!)</f>
        <v>#REF!</v>
      </c>
      <c r="K13" s="520" t="str">
        <f>VLOOKUP(C13,GrupeTable!A:P,15,0)</f>
        <v>PVC-om izolirani vodič – višežični</v>
      </c>
      <c r="L13" s="521"/>
      <c r="M13" s="522"/>
      <c r="O13" s="513"/>
    </row>
    <row r="14" spans="1:16" ht="9" customHeight="1" x14ac:dyDescent="0.4">
      <c r="A14" s="170">
        <v>11</v>
      </c>
      <c r="B14" s="36" t="s">
        <v>1119</v>
      </c>
      <c r="C14" s="170" t="s">
        <v>2037</v>
      </c>
      <c r="D14" s="265" t="s">
        <v>2091</v>
      </c>
      <c r="E14" s="265" t="s">
        <v>2093</v>
      </c>
      <c r="F14" s="528"/>
      <c r="G14" s="53"/>
      <c r="H14" s="530"/>
      <c r="I14" s="530"/>
      <c r="J14" s="530"/>
      <c r="K14" s="56"/>
      <c r="L14" s="54"/>
      <c r="M14" s="55" t="str">
        <f>VLOOKUP(C13,GrupeTable!A:P,16,0)</f>
        <v>HRN EN 50525-2-31</v>
      </c>
      <c r="O14" s="513"/>
    </row>
    <row r="15" spans="1:16" ht="5.0999999999999996" customHeight="1" x14ac:dyDescent="0.4">
      <c r="A15" s="170">
        <v>12</v>
      </c>
      <c r="B15" s="36" t="s">
        <v>1119</v>
      </c>
      <c r="C15" s="170" t="s">
        <v>2037</v>
      </c>
      <c r="D15" s="265" t="s">
        <v>2091</v>
      </c>
      <c r="E15" s="265" t="s">
        <v>2093</v>
      </c>
      <c r="F15" s="46"/>
      <c r="G15" s="2"/>
      <c r="H15" s="113"/>
      <c r="I15" s="45"/>
      <c r="J15" s="57"/>
      <c r="K15" s="49"/>
      <c r="L15" s="50"/>
      <c r="M15" s="48"/>
      <c r="O15" s="513"/>
    </row>
    <row r="16" spans="1:16" ht="10.199999999999999" customHeight="1" x14ac:dyDescent="0.4">
      <c r="A16" s="170">
        <v>13</v>
      </c>
      <c r="B16" s="36">
        <v>10201</v>
      </c>
      <c r="C16" s="170" t="s">
        <v>2037</v>
      </c>
      <c r="D16" s="265" t="s">
        <v>2091</v>
      </c>
      <c r="E16" s="265" t="s">
        <v>2093</v>
      </c>
      <c r="F16" s="139">
        <v>10</v>
      </c>
      <c r="G16" s="140" t="str">
        <f>IF(F16&gt;0.1,Import1!$N$6,"")</f>
        <v>€ /km</v>
      </c>
      <c r="H16" s="141" t="str">
        <f ca="1">IF(F16&gt;0.1,VLOOKUP(B16,Import1!$U:$X,Import1!$O$6,FALSE),"")</f>
        <v>2.110</v>
      </c>
      <c r="I16" s="123"/>
      <c r="J16" s="142">
        <v>100</v>
      </c>
      <c r="K16" s="143">
        <v>5.7</v>
      </c>
      <c r="L16" s="144">
        <v>96</v>
      </c>
      <c r="M16" s="144">
        <v>109</v>
      </c>
      <c r="O16" s="513"/>
    </row>
    <row r="17" spans="1:15" ht="10.199999999999999" customHeight="1" x14ac:dyDescent="0.4">
      <c r="A17" s="170">
        <v>14</v>
      </c>
      <c r="B17" s="36">
        <v>10202</v>
      </c>
      <c r="C17" s="170" t="s">
        <v>2037</v>
      </c>
      <c r="D17" s="265" t="s">
        <v>2091</v>
      </c>
      <c r="E17" s="265" t="s">
        <v>2093</v>
      </c>
      <c r="F17" s="145">
        <v>16</v>
      </c>
      <c r="G17" s="146" t="str">
        <f>IF(F17&gt;0.1,Import1!$N$6,"")</f>
        <v>€ /km</v>
      </c>
      <c r="H17" s="147" t="str">
        <f ca="1">IF(F17&gt;0.1,VLOOKUP(B17,Import1!$U:$X,Import1!$O$6,FALSE),"")</f>
        <v>3.595</v>
      </c>
      <c r="I17" s="123"/>
      <c r="J17" s="148">
        <v>100</v>
      </c>
      <c r="K17" s="149">
        <v>6.7</v>
      </c>
      <c r="L17" s="150">
        <v>153.6</v>
      </c>
      <c r="M17" s="150">
        <v>164</v>
      </c>
      <c r="O17" s="513"/>
    </row>
    <row r="18" spans="1:15" ht="10.199999999999999" customHeight="1" x14ac:dyDescent="0.4">
      <c r="A18" s="170">
        <v>15</v>
      </c>
      <c r="B18" s="36">
        <v>10203</v>
      </c>
      <c r="C18" s="170" t="s">
        <v>2037</v>
      </c>
      <c r="D18" s="265" t="s">
        <v>2091</v>
      </c>
      <c r="E18" s="265" t="s">
        <v>2093</v>
      </c>
      <c r="F18" s="139">
        <v>25</v>
      </c>
      <c r="G18" s="140" t="str">
        <f>IF(F18&gt;0.1,Import1!$N$6,"")</f>
        <v>€ /km</v>
      </c>
      <c r="H18" s="141" t="str">
        <f ca="1">IF(F18&gt;0.1,VLOOKUP(B18,Import1!$U:$X,Import1!$O$6,FALSE),"")</f>
        <v>5.748</v>
      </c>
      <c r="I18" s="123"/>
      <c r="J18" s="142" t="s">
        <v>534</v>
      </c>
      <c r="K18" s="143">
        <v>8.1999999999999993</v>
      </c>
      <c r="L18" s="144">
        <v>240</v>
      </c>
      <c r="M18" s="144">
        <v>254</v>
      </c>
      <c r="O18" s="513"/>
    </row>
    <row r="19" spans="1:15" ht="10.199999999999999" customHeight="1" x14ac:dyDescent="0.4">
      <c r="A19" s="170">
        <v>16</v>
      </c>
      <c r="B19" s="36">
        <v>10204</v>
      </c>
      <c r="C19" s="170" t="s">
        <v>2037</v>
      </c>
      <c r="D19" s="265" t="s">
        <v>2091</v>
      </c>
      <c r="E19" s="265" t="s">
        <v>2093</v>
      </c>
      <c r="F19" s="145">
        <v>35</v>
      </c>
      <c r="G19" s="146" t="str">
        <f>IF(F19&gt;0.1,Import1!$N$6,"")</f>
        <v>€ /km</v>
      </c>
      <c r="H19" s="147" t="str">
        <f ca="1">IF(F19&gt;0.1,VLOOKUP(B19,Import1!$U:$X,Import1!$O$6,FALSE),"")</f>
        <v>7.803</v>
      </c>
      <c r="I19" s="123"/>
      <c r="J19" s="148" t="s">
        <v>534</v>
      </c>
      <c r="K19" s="149">
        <v>9.3000000000000007</v>
      </c>
      <c r="L19" s="150">
        <v>336</v>
      </c>
      <c r="M19" s="150">
        <v>380</v>
      </c>
      <c r="O19" s="513"/>
    </row>
    <row r="20" spans="1:15" ht="10.199999999999999" customHeight="1" x14ac:dyDescent="0.4">
      <c r="A20" s="170">
        <v>17</v>
      </c>
      <c r="B20" s="36" t="s">
        <v>1119</v>
      </c>
      <c r="C20" s="170" t="s">
        <v>2038</v>
      </c>
      <c r="D20" s="265" t="s">
        <v>2091</v>
      </c>
      <c r="E20" s="265" t="s">
        <v>2094</v>
      </c>
      <c r="H20" s="153"/>
      <c r="I20" s="123"/>
      <c r="O20" s="513"/>
    </row>
    <row r="21" spans="1:15" ht="9" customHeight="1" x14ac:dyDescent="0.4">
      <c r="A21" s="170">
        <v>18</v>
      </c>
      <c r="B21" s="36" t="s">
        <v>1119</v>
      </c>
      <c r="C21" s="170" t="s">
        <v>2038</v>
      </c>
      <c r="D21" s="265" t="s">
        <v>2091</v>
      </c>
      <c r="E21" s="265" t="s">
        <v>2094</v>
      </c>
      <c r="F21" s="527" t="str">
        <f>VLOOKUP(C21,GrupeTable!A:P,13,0)</f>
        <v>H07V-K(Eca)</v>
      </c>
      <c r="G21" s="52"/>
      <c r="H21" s="529" t="str">
        <f>VLOOKUP(C21,GrupeTable!A:P,14,0)</f>
        <v>P/F</v>
      </c>
      <c r="I21" s="529"/>
      <c r="J21" s="529" t="e">
        <f>_xlfn.XLOOKUP(C21,#REF!,#REF!)</f>
        <v>#REF!</v>
      </c>
      <c r="K21" s="520" t="str">
        <f>VLOOKUP(C21,GrupeTable!A:P,15,0)</f>
        <v>PVC-om izolirani vodič – finožični</v>
      </c>
      <c r="L21" s="521"/>
      <c r="M21" s="522"/>
      <c r="O21" s="513"/>
    </row>
    <row r="22" spans="1:15" ht="9" customHeight="1" x14ac:dyDescent="0.4">
      <c r="A22" s="170">
        <v>19</v>
      </c>
      <c r="B22" s="36" t="s">
        <v>1119</v>
      </c>
      <c r="C22" s="170" t="s">
        <v>2038</v>
      </c>
      <c r="D22" s="265" t="s">
        <v>2091</v>
      </c>
      <c r="E22" s="265" t="s">
        <v>2094</v>
      </c>
      <c r="F22" s="528"/>
      <c r="G22" s="53"/>
      <c r="H22" s="530"/>
      <c r="I22" s="530"/>
      <c r="J22" s="530"/>
      <c r="K22" s="56"/>
      <c r="L22" s="54"/>
      <c r="M22" s="55" t="str">
        <f>VLOOKUP(C21,GrupeTable!A:P,16,0)</f>
        <v>HRN EN 50525-2-31</v>
      </c>
      <c r="O22" s="513"/>
    </row>
    <row r="23" spans="1:15" ht="5.0999999999999996" customHeight="1" x14ac:dyDescent="0.4">
      <c r="A23" s="170">
        <v>20</v>
      </c>
      <c r="B23" s="36" t="s">
        <v>1119</v>
      </c>
      <c r="C23" s="170" t="s">
        <v>2038</v>
      </c>
      <c r="D23" s="265" t="s">
        <v>2091</v>
      </c>
      <c r="E23" s="265" t="s">
        <v>2094</v>
      </c>
      <c r="F23" s="46"/>
      <c r="G23" s="2"/>
      <c r="H23" s="113"/>
      <c r="I23" s="45"/>
      <c r="J23" s="57"/>
      <c r="K23" s="49"/>
      <c r="L23" s="50"/>
      <c r="M23" s="48"/>
      <c r="O23" s="513"/>
    </row>
    <row r="24" spans="1:15" ht="10.199999999999999" customHeight="1" x14ac:dyDescent="0.4">
      <c r="A24" s="170">
        <v>21</v>
      </c>
      <c r="B24" s="36">
        <v>10301</v>
      </c>
      <c r="C24" s="170" t="s">
        <v>2038</v>
      </c>
      <c r="D24" s="265" t="s">
        <v>2091</v>
      </c>
      <c r="E24" s="265" t="s">
        <v>2094</v>
      </c>
      <c r="F24" s="139">
        <v>0.5</v>
      </c>
      <c r="G24" s="140" t="str">
        <f>IF(F24&gt;0.1,Import1!$N$6,"")</f>
        <v>€ /km</v>
      </c>
      <c r="H24" s="141" t="str">
        <f ca="1">IF(F24&gt;0.1,VLOOKUP(B24,Import1!$U:$X,Import1!$O$6,FALSE),"")</f>
        <v>134</v>
      </c>
      <c r="I24" s="123"/>
      <c r="J24" s="142">
        <v>100</v>
      </c>
      <c r="K24" s="143">
        <v>2</v>
      </c>
      <c r="L24" s="144">
        <v>4.8</v>
      </c>
      <c r="M24" s="144">
        <v>8</v>
      </c>
      <c r="O24" s="513"/>
    </row>
    <row r="25" spans="1:15" ht="10.199999999999999" customHeight="1" x14ac:dyDescent="0.4">
      <c r="A25" s="170">
        <v>22</v>
      </c>
      <c r="B25" s="36">
        <v>10302</v>
      </c>
      <c r="C25" s="170" t="s">
        <v>2038</v>
      </c>
      <c r="D25" s="265" t="s">
        <v>2091</v>
      </c>
      <c r="E25" s="265" t="s">
        <v>2094</v>
      </c>
      <c r="F25" s="145">
        <v>0.75</v>
      </c>
      <c r="G25" s="146" t="str">
        <f>IF(F25&gt;0.1,Import1!$N$6,"")</f>
        <v>€ /km</v>
      </c>
      <c r="H25" s="147" t="str">
        <f ca="1">IF(F25&gt;0.1,VLOOKUP(B25,Import1!$U:$X,Import1!$O$6,FALSE),"")</f>
        <v>177</v>
      </c>
      <c r="I25" s="123"/>
      <c r="J25" s="148">
        <v>100</v>
      </c>
      <c r="K25" s="149">
        <v>2.2000000000000002</v>
      </c>
      <c r="L25" s="150">
        <v>7.2</v>
      </c>
      <c r="M25" s="150">
        <v>11</v>
      </c>
      <c r="O25" s="513"/>
    </row>
    <row r="26" spans="1:15" ht="10.199999999999999" customHeight="1" x14ac:dyDescent="0.4">
      <c r="A26" s="170">
        <v>23</v>
      </c>
      <c r="B26" s="36">
        <v>10303</v>
      </c>
      <c r="C26" s="170" t="s">
        <v>2038</v>
      </c>
      <c r="D26" s="265" t="s">
        <v>2091</v>
      </c>
      <c r="E26" s="265" t="s">
        <v>2094</v>
      </c>
      <c r="F26" s="139">
        <v>1</v>
      </c>
      <c r="G26" s="140" t="str">
        <f>IF(F26&gt;0.1,Import1!$N$6,"")</f>
        <v>€ /km</v>
      </c>
      <c r="H26" s="141" t="str">
        <f ca="1">IF(F26&gt;0.1,VLOOKUP(B26,Import1!$U:$X,Import1!$O$6,FALSE),"")</f>
        <v>228</v>
      </c>
      <c r="I26" s="123"/>
      <c r="J26" s="142">
        <v>100</v>
      </c>
      <c r="K26" s="143">
        <v>2.4</v>
      </c>
      <c r="L26" s="144">
        <v>9.6</v>
      </c>
      <c r="M26" s="144">
        <v>13</v>
      </c>
      <c r="O26" s="513"/>
    </row>
    <row r="27" spans="1:15" ht="10.199999999999999" customHeight="1" x14ac:dyDescent="0.4">
      <c r="A27" s="170">
        <v>24</v>
      </c>
      <c r="B27" s="36">
        <v>10304</v>
      </c>
      <c r="C27" s="170" t="s">
        <v>2038</v>
      </c>
      <c r="D27" s="265" t="s">
        <v>2091</v>
      </c>
      <c r="E27" s="265" t="s">
        <v>2094</v>
      </c>
      <c r="F27" s="145">
        <v>1.5</v>
      </c>
      <c r="G27" s="146" t="str">
        <f>IF(F27&gt;0.1,Import1!$N$6,"")</f>
        <v>€ /km</v>
      </c>
      <c r="H27" s="147" t="str">
        <f ca="1">IF(F27&gt;0.1,VLOOKUP(B27,Import1!$U:$X,Import1!$O$6,FALSE),"")</f>
        <v>290</v>
      </c>
      <c r="I27" s="123"/>
      <c r="J27" s="148">
        <v>100</v>
      </c>
      <c r="K27" s="149">
        <v>2.8</v>
      </c>
      <c r="L27" s="150">
        <v>14.4</v>
      </c>
      <c r="M27" s="150">
        <v>19</v>
      </c>
      <c r="O27" s="513"/>
    </row>
    <row r="28" spans="1:15" ht="10.199999999999999" customHeight="1" x14ac:dyDescent="0.4">
      <c r="A28" s="170">
        <v>25</v>
      </c>
      <c r="B28" s="36">
        <v>10305</v>
      </c>
      <c r="C28" s="170" t="s">
        <v>2038</v>
      </c>
      <c r="D28" s="265" t="s">
        <v>2091</v>
      </c>
      <c r="E28" s="265" t="s">
        <v>2094</v>
      </c>
      <c r="F28" s="139">
        <v>2.5</v>
      </c>
      <c r="G28" s="140" t="str">
        <f>IF(F28&gt;0.1,Import1!$N$6,"")</f>
        <v>€ /km</v>
      </c>
      <c r="H28" s="141" t="str">
        <f ca="1">IF(F28&gt;0.1,VLOOKUP(B28,Import1!$U:$X,Import1!$O$6,FALSE),"")</f>
        <v>471</v>
      </c>
      <c r="I28" s="123"/>
      <c r="J28" s="142">
        <v>100</v>
      </c>
      <c r="K28" s="143">
        <v>3.5</v>
      </c>
      <c r="L28" s="144">
        <v>24</v>
      </c>
      <c r="M28" s="144">
        <v>30</v>
      </c>
      <c r="O28" s="513"/>
    </row>
    <row r="29" spans="1:15" ht="10.199999999999999" customHeight="1" x14ac:dyDescent="0.4">
      <c r="A29" s="170">
        <v>26</v>
      </c>
      <c r="B29" s="36">
        <v>10306</v>
      </c>
      <c r="C29" s="170" t="s">
        <v>2038</v>
      </c>
      <c r="D29" s="265" t="s">
        <v>2091</v>
      </c>
      <c r="E29" s="265" t="s">
        <v>2094</v>
      </c>
      <c r="F29" s="145">
        <v>4</v>
      </c>
      <c r="G29" s="146" t="str">
        <f>IF(F29&gt;0.1,Import1!$N$6,"")</f>
        <v>€ /km</v>
      </c>
      <c r="H29" s="147" t="str">
        <f ca="1">IF(F29&gt;0.1,VLOOKUP(B29,Import1!$U:$X,Import1!$O$6,FALSE),"")</f>
        <v>747</v>
      </c>
      <c r="I29" s="123"/>
      <c r="J29" s="148">
        <v>100</v>
      </c>
      <c r="K29" s="149">
        <v>4</v>
      </c>
      <c r="L29" s="150">
        <v>38.4</v>
      </c>
      <c r="M29" s="150">
        <v>44</v>
      </c>
      <c r="O29" s="513"/>
    </row>
    <row r="30" spans="1:15" ht="10.199999999999999" customHeight="1" x14ac:dyDescent="0.4">
      <c r="A30" s="170">
        <v>27</v>
      </c>
      <c r="B30" s="36">
        <v>10307</v>
      </c>
      <c r="C30" s="170" t="s">
        <v>2038</v>
      </c>
      <c r="D30" s="265" t="s">
        <v>2091</v>
      </c>
      <c r="E30" s="265" t="s">
        <v>2094</v>
      </c>
      <c r="F30" s="139">
        <v>6</v>
      </c>
      <c r="G30" s="140" t="str">
        <f>IF(F30&gt;0.1,Import1!$N$6,"")</f>
        <v>€ /km</v>
      </c>
      <c r="H30" s="141" t="str">
        <f ca="1">IF(F30&gt;0.1,VLOOKUP(B30,Import1!$U:$X,Import1!$O$6,FALSE),"")</f>
        <v>1.067</v>
      </c>
      <c r="I30" s="123"/>
      <c r="J30" s="142">
        <v>100</v>
      </c>
      <c r="K30" s="143">
        <v>5</v>
      </c>
      <c r="L30" s="144">
        <v>57.6</v>
      </c>
      <c r="M30" s="144">
        <v>66</v>
      </c>
      <c r="O30" s="513"/>
    </row>
    <row r="31" spans="1:15" ht="10.199999999999999" customHeight="1" x14ac:dyDescent="0.4">
      <c r="A31" s="170">
        <v>28</v>
      </c>
      <c r="B31" s="36">
        <v>10308</v>
      </c>
      <c r="C31" s="170" t="s">
        <v>2038</v>
      </c>
      <c r="D31" s="265" t="s">
        <v>2091</v>
      </c>
      <c r="E31" s="265" t="s">
        <v>2094</v>
      </c>
      <c r="F31" s="145">
        <v>10</v>
      </c>
      <c r="G31" s="146" t="str">
        <f>IF(F31&gt;0.1,Import1!$N$6,"")</f>
        <v>€ /km</v>
      </c>
      <c r="H31" s="147" t="str">
        <f ca="1">IF(F31&gt;0.1,VLOOKUP(B31,Import1!$U:$X,Import1!$O$6,FALSE),"")</f>
        <v>1.814</v>
      </c>
      <c r="I31" s="123"/>
      <c r="J31" s="148">
        <v>100</v>
      </c>
      <c r="K31" s="149">
        <v>6.7</v>
      </c>
      <c r="L31" s="150">
        <v>96</v>
      </c>
      <c r="M31" s="150">
        <v>107</v>
      </c>
      <c r="O31" s="513"/>
    </row>
    <row r="32" spans="1:15" ht="10.199999999999999" customHeight="1" x14ac:dyDescent="0.4">
      <c r="A32" s="170">
        <v>29</v>
      </c>
      <c r="B32" s="36">
        <v>10309</v>
      </c>
      <c r="C32" s="170" t="s">
        <v>2038</v>
      </c>
      <c r="D32" s="265" t="s">
        <v>2091</v>
      </c>
      <c r="E32" s="265" t="s">
        <v>2094</v>
      </c>
      <c r="F32" s="139">
        <v>16</v>
      </c>
      <c r="G32" s="140" t="str">
        <f>IF(F32&gt;0.1,Import1!$N$6,"")</f>
        <v>€ /km</v>
      </c>
      <c r="H32" s="141" t="str">
        <f ca="1">IF(F32&gt;0.1,VLOOKUP(B32,Import1!$U:$X,Import1!$O$6,FALSE),"")</f>
        <v>2.854</v>
      </c>
      <c r="I32" s="123"/>
      <c r="J32" s="142">
        <v>100</v>
      </c>
      <c r="K32" s="143">
        <v>7.6</v>
      </c>
      <c r="L32" s="144">
        <v>153.6</v>
      </c>
      <c r="M32" s="144">
        <v>161</v>
      </c>
      <c r="O32" s="513"/>
    </row>
    <row r="33" spans="1:15" ht="10.199999999999999" customHeight="1" x14ac:dyDescent="0.4">
      <c r="A33" s="170">
        <v>30</v>
      </c>
      <c r="B33" s="36">
        <v>10310</v>
      </c>
      <c r="C33" s="170" t="s">
        <v>2038</v>
      </c>
      <c r="D33" s="265" t="s">
        <v>2091</v>
      </c>
      <c r="E33" s="265" t="s">
        <v>2094</v>
      </c>
      <c r="F33" s="145">
        <v>25</v>
      </c>
      <c r="G33" s="146" t="str">
        <f>IF(F33&gt;0.1,Import1!$N$6,"")</f>
        <v>€ /km</v>
      </c>
      <c r="H33" s="147" t="str">
        <f ca="1">IF(F33&gt;0.1,VLOOKUP(B33,Import1!$U:$X,Import1!$O$6,FALSE),"")</f>
        <v>4.497</v>
      </c>
      <c r="I33" s="123"/>
      <c r="J33" s="148" t="s">
        <v>543</v>
      </c>
      <c r="K33" s="149">
        <v>8.1</v>
      </c>
      <c r="L33" s="150">
        <v>240</v>
      </c>
      <c r="M33" s="150">
        <v>290</v>
      </c>
      <c r="O33" s="513"/>
    </row>
    <row r="34" spans="1:15" ht="10.199999999999999" customHeight="1" x14ac:dyDescent="0.4">
      <c r="A34" s="170">
        <v>31</v>
      </c>
      <c r="B34" s="36">
        <v>10311</v>
      </c>
      <c r="C34" s="170" t="s">
        <v>2038</v>
      </c>
      <c r="D34" s="265" t="s">
        <v>2091</v>
      </c>
      <c r="E34" s="265" t="s">
        <v>2094</v>
      </c>
      <c r="F34" s="139">
        <v>35</v>
      </c>
      <c r="G34" s="140" t="str">
        <f>IF(F34&gt;0.1,Import1!$N$6,"")</f>
        <v>€ /km</v>
      </c>
      <c r="H34" s="141" t="str">
        <f ca="1">IF(F34&gt;0.1,VLOOKUP(B34,Import1!$U:$X,Import1!$O$6,FALSE),"")</f>
        <v>6.333</v>
      </c>
      <c r="I34" s="123"/>
      <c r="J34" s="142" t="s">
        <v>1069</v>
      </c>
      <c r="K34" s="143">
        <v>9.1999999999999993</v>
      </c>
      <c r="L34" s="144">
        <v>336</v>
      </c>
      <c r="M34" s="144">
        <v>380</v>
      </c>
      <c r="O34" s="513"/>
    </row>
    <row r="35" spans="1:15" ht="10.199999999999999" customHeight="1" x14ac:dyDescent="0.4">
      <c r="A35" s="170">
        <v>32</v>
      </c>
      <c r="B35" s="36">
        <v>10312</v>
      </c>
      <c r="C35" s="170" t="s">
        <v>2038</v>
      </c>
      <c r="D35" s="265" t="s">
        <v>2091</v>
      </c>
      <c r="E35" s="265" t="s">
        <v>2094</v>
      </c>
      <c r="F35" s="145">
        <v>50</v>
      </c>
      <c r="G35" s="146" t="str">
        <f>IF(F35&gt;0.1,Import1!$N$6,"")</f>
        <v>€ /km</v>
      </c>
      <c r="H35" s="147" t="str">
        <f ca="1">IF(F35&gt;0.1,VLOOKUP(B35,Import1!$U:$X,Import1!$O$6,FALSE),"")</f>
        <v>9.643</v>
      </c>
      <c r="I35" s="123"/>
      <c r="J35" s="148" t="s">
        <v>534</v>
      </c>
      <c r="K35" s="149">
        <v>11.6</v>
      </c>
      <c r="L35" s="150">
        <v>480</v>
      </c>
      <c r="M35" s="150">
        <v>550</v>
      </c>
      <c r="O35" s="513"/>
    </row>
    <row r="36" spans="1:15" ht="10.199999999999999" customHeight="1" x14ac:dyDescent="0.4">
      <c r="A36" s="170">
        <v>33</v>
      </c>
      <c r="B36" s="36">
        <v>10313</v>
      </c>
      <c r="C36" s="170" t="s">
        <v>2038</v>
      </c>
      <c r="D36" s="265" t="s">
        <v>2091</v>
      </c>
      <c r="E36" s="265" t="s">
        <v>2094</v>
      </c>
      <c r="F36" s="139">
        <v>70</v>
      </c>
      <c r="G36" s="140" t="str">
        <f>IF(F36&gt;0.1,Import1!$N$6,"")</f>
        <v>€ /km</v>
      </c>
      <c r="H36" s="141" t="str">
        <f ca="1">IF(F36&gt;0.1,VLOOKUP(B36,Import1!$U:$X,Import1!$O$6,FALSE),"")</f>
        <v>13.283</v>
      </c>
      <c r="I36" s="123"/>
      <c r="J36" s="142" t="s">
        <v>534</v>
      </c>
      <c r="K36" s="143">
        <v>13.4</v>
      </c>
      <c r="L36" s="144">
        <v>672</v>
      </c>
      <c r="M36" s="144">
        <v>716</v>
      </c>
      <c r="O36" s="513"/>
    </row>
    <row r="37" spans="1:15" ht="10.199999999999999" customHeight="1" x14ac:dyDescent="0.4">
      <c r="A37" s="170">
        <v>34</v>
      </c>
      <c r="B37" s="36">
        <v>10314</v>
      </c>
      <c r="C37" s="170" t="s">
        <v>2038</v>
      </c>
      <c r="D37" s="265" t="s">
        <v>2091</v>
      </c>
      <c r="E37" s="265" t="s">
        <v>2094</v>
      </c>
      <c r="F37" s="145">
        <v>95</v>
      </c>
      <c r="G37" s="146" t="str">
        <f>IF(F37&gt;0.1,Import1!$N$6,"")</f>
        <v>€ /km</v>
      </c>
      <c r="H37" s="147" t="str">
        <f ca="1">IF(F37&gt;0.1,VLOOKUP(B37,Import1!$U:$X,Import1!$O$6,FALSE),"")</f>
        <v>17.620</v>
      </c>
      <c r="I37" s="123"/>
      <c r="J37" s="148" t="s">
        <v>534</v>
      </c>
      <c r="K37" s="149">
        <v>15.5</v>
      </c>
      <c r="L37" s="150">
        <v>912</v>
      </c>
      <c r="M37" s="150">
        <v>976</v>
      </c>
      <c r="O37" s="513"/>
    </row>
    <row r="38" spans="1:15" ht="10.199999999999999" customHeight="1" x14ac:dyDescent="0.4">
      <c r="A38" s="170">
        <v>35</v>
      </c>
      <c r="B38" s="36">
        <v>10315</v>
      </c>
      <c r="C38" s="170" t="s">
        <v>2038</v>
      </c>
      <c r="D38" s="265" t="s">
        <v>2091</v>
      </c>
      <c r="E38" s="265" t="s">
        <v>2094</v>
      </c>
      <c r="F38" s="139">
        <v>120</v>
      </c>
      <c r="G38" s="140" t="str">
        <f>IF(F38&gt;0.1,Import1!$N$6,"")</f>
        <v>€ /km</v>
      </c>
      <c r="H38" s="141" t="str">
        <f ca="1">IF(F38&gt;0.1,VLOOKUP(B38,Import1!$U:$X,Import1!$O$6,FALSE),"")</f>
        <v>22.716</v>
      </c>
      <c r="I38" s="123"/>
      <c r="J38" s="142" t="s">
        <v>534</v>
      </c>
      <c r="K38" s="143">
        <v>17.100000000000001</v>
      </c>
      <c r="L38" s="144">
        <v>1152</v>
      </c>
      <c r="M38" s="144">
        <v>1214</v>
      </c>
      <c r="O38" s="513"/>
    </row>
    <row r="39" spans="1:15" ht="10.199999999999999" customHeight="1" x14ac:dyDescent="0.4">
      <c r="A39" s="170">
        <v>36</v>
      </c>
      <c r="B39" s="36">
        <v>10316</v>
      </c>
      <c r="C39" s="170" t="s">
        <v>2038</v>
      </c>
      <c r="D39" s="265" t="s">
        <v>2091</v>
      </c>
      <c r="E39" s="265" t="s">
        <v>2094</v>
      </c>
      <c r="F39" s="145">
        <v>150</v>
      </c>
      <c r="G39" s="146" t="str">
        <f>IF(F39&gt;0.1,Import1!$N$6,"")</f>
        <v>€ /km</v>
      </c>
      <c r="H39" s="147" t="str">
        <f ca="1">IF(F39&gt;0.1,VLOOKUP(B39,Import1!$U:$X,Import1!$O$6,FALSE),"")</f>
        <v>28.864</v>
      </c>
      <c r="I39" s="123"/>
      <c r="J39" s="148" t="s">
        <v>534</v>
      </c>
      <c r="K39" s="149">
        <v>22</v>
      </c>
      <c r="L39" s="150">
        <v>1440</v>
      </c>
      <c r="M39" s="150">
        <v>1530</v>
      </c>
      <c r="O39" s="513"/>
    </row>
    <row r="40" spans="1:15" ht="10.199999999999999" customHeight="1" x14ac:dyDescent="0.4">
      <c r="A40" s="170">
        <v>37</v>
      </c>
      <c r="B40" s="36">
        <v>10317</v>
      </c>
      <c r="C40" s="170" t="s">
        <v>2038</v>
      </c>
      <c r="D40" s="265" t="s">
        <v>2091</v>
      </c>
      <c r="E40" s="265" t="s">
        <v>2094</v>
      </c>
      <c r="F40" s="139">
        <v>185</v>
      </c>
      <c r="G40" s="140" t="str">
        <f>IF(F40&gt;0.1,Import1!$N$6,"")</f>
        <v>€ /km</v>
      </c>
      <c r="H40" s="141" t="str">
        <f ca="1">IF(F40&gt;0.1,VLOOKUP(B40,Import1!$U:$X,Import1!$O$6,FALSE),"")</f>
        <v>33.894</v>
      </c>
      <c r="I40" s="123"/>
      <c r="J40" s="142" t="s">
        <v>534</v>
      </c>
      <c r="K40" s="143">
        <v>25</v>
      </c>
      <c r="L40" s="144">
        <v>1776</v>
      </c>
      <c r="M40" s="144">
        <v>1900</v>
      </c>
      <c r="O40" s="513"/>
    </row>
    <row r="41" spans="1:15" ht="10.199999999999999" customHeight="1" x14ac:dyDescent="0.4">
      <c r="A41" s="170">
        <v>38</v>
      </c>
      <c r="B41" s="36">
        <v>10318</v>
      </c>
      <c r="C41" s="170" t="s">
        <v>2038</v>
      </c>
      <c r="D41" s="265" t="s">
        <v>2091</v>
      </c>
      <c r="E41" s="265" t="s">
        <v>2094</v>
      </c>
      <c r="F41" s="145">
        <v>240</v>
      </c>
      <c r="G41" s="146" t="str">
        <f>IF(F41&gt;0.1,Import1!$N$6,"")</f>
        <v>€ /km</v>
      </c>
      <c r="H41" s="147" t="str">
        <f ca="1">IF(F41&gt;0.1,VLOOKUP(B41,Import1!$U:$X,Import1!$O$6,FALSE),"")</f>
        <v>45.480</v>
      </c>
      <c r="I41" s="123"/>
      <c r="J41" s="148" t="s">
        <v>534</v>
      </c>
      <c r="K41" s="149">
        <v>28</v>
      </c>
      <c r="L41" s="150">
        <v>2304</v>
      </c>
      <c r="M41" s="150">
        <v>2450</v>
      </c>
      <c r="O41" s="513"/>
    </row>
    <row r="42" spans="1:15" ht="10.199999999999999" customHeight="1" x14ac:dyDescent="0.4">
      <c r="A42" s="170">
        <v>39</v>
      </c>
      <c r="B42" s="36" t="s">
        <v>1119</v>
      </c>
      <c r="C42" s="170" t="s">
        <v>2039</v>
      </c>
      <c r="D42" s="265" t="s">
        <v>2091</v>
      </c>
      <c r="E42" s="265" t="s">
        <v>2095</v>
      </c>
      <c r="H42" s="153"/>
      <c r="I42" s="123"/>
      <c r="O42" s="513"/>
    </row>
    <row r="43" spans="1:15" ht="9" customHeight="1" x14ac:dyDescent="0.4">
      <c r="A43" s="170">
        <v>40</v>
      </c>
      <c r="B43" s="36" t="s">
        <v>1119</v>
      </c>
      <c r="C43" s="170" t="s">
        <v>2039</v>
      </c>
      <c r="D43" s="265" t="s">
        <v>2091</v>
      </c>
      <c r="E43" s="265" t="s">
        <v>2095</v>
      </c>
      <c r="F43" s="527" t="str">
        <f>VLOOKUP(C43,GrupeTable!A:P,13,0)</f>
        <v>H07V2-K(Eca)</v>
      </c>
      <c r="G43" s="52"/>
      <c r="H43" s="529" t="str">
        <f>VLOOKUP(C43,GrupeTable!A:P,14,0)</f>
        <v>P/FT</v>
      </c>
      <c r="I43" s="529"/>
      <c r="J43" s="529" t="e">
        <f>_xlfn.XLOOKUP(C43,#REF!,#REF!)</f>
        <v>#REF!</v>
      </c>
      <c r="K43" s="520" t="str">
        <f>VLOOKUP(C43,GrupeTable!A:P,15,0)</f>
        <v>PVC-om izolirani vodič – finožični</v>
      </c>
      <c r="L43" s="521"/>
      <c r="M43" s="522"/>
      <c r="O43" s="513"/>
    </row>
    <row r="44" spans="1:15" ht="9" customHeight="1" x14ac:dyDescent="0.4">
      <c r="A44" s="170">
        <v>41</v>
      </c>
      <c r="B44" s="36" t="s">
        <v>1119</v>
      </c>
      <c r="C44" s="170" t="s">
        <v>2039</v>
      </c>
      <c r="D44" s="265" t="s">
        <v>2091</v>
      </c>
      <c r="E44" s="265" t="s">
        <v>2095</v>
      </c>
      <c r="F44" s="528"/>
      <c r="G44" s="53"/>
      <c r="H44" s="530"/>
      <c r="I44" s="530"/>
      <c r="J44" s="530"/>
      <c r="K44" s="56"/>
      <c r="L44" s="54"/>
      <c r="M44" s="55" t="str">
        <f>VLOOKUP(C43,GrupeTable!A:P,16,0)</f>
        <v>HRN EN 50525-2-31</v>
      </c>
      <c r="O44" s="513"/>
    </row>
    <row r="45" spans="1:15" ht="5.0999999999999996" customHeight="1" x14ac:dyDescent="0.4">
      <c r="A45" s="170">
        <v>42</v>
      </c>
      <c r="B45" s="36" t="s">
        <v>1119</v>
      </c>
      <c r="C45" s="170" t="s">
        <v>2039</v>
      </c>
      <c r="D45" s="265" t="s">
        <v>2091</v>
      </c>
      <c r="E45" s="265" t="s">
        <v>2095</v>
      </c>
      <c r="F45" s="46"/>
      <c r="G45" s="2"/>
      <c r="H45" s="113"/>
      <c r="I45" s="45"/>
      <c r="J45" s="57"/>
      <c r="K45" s="49"/>
      <c r="L45" s="50"/>
      <c r="M45" s="48"/>
      <c r="O45" s="513"/>
    </row>
    <row r="46" spans="1:15" ht="10.199999999999999" customHeight="1" x14ac:dyDescent="0.4">
      <c r="A46" s="170">
        <v>43</v>
      </c>
      <c r="B46" s="36">
        <v>10401</v>
      </c>
      <c r="C46" s="170" t="s">
        <v>2039</v>
      </c>
      <c r="D46" s="265" t="s">
        <v>2091</v>
      </c>
      <c r="E46" s="265" t="s">
        <v>2095</v>
      </c>
      <c r="F46" s="139">
        <v>150</v>
      </c>
      <c r="G46" s="140" t="str">
        <f>IF(F46&gt;0.1,Import1!$N$6,"")</f>
        <v>€ /km</v>
      </c>
      <c r="H46" s="141" t="str">
        <f ca="1">IF(F46&gt;0.1,VLOOKUP(B46,Import1!$U:$X,Import1!$O$6,FALSE),"")</f>
        <v>36.756</v>
      </c>
      <c r="I46" s="123"/>
      <c r="J46" s="142" t="s">
        <v>534</v>
      </c>
      <c r="K46" s="143">
        <v>22</v>
      </c>
      <c r="L46" s="144">
        <v>1440</v>
      </c>
      <c r="M46" s="144">
        <v>1530</v>
      </c>
      <c r="O46" s="513"/>
    </row>
    <row r="47" spans="1:15" ht="10.199999999999999" customHeight="1" x14ac:dyDescent="0.4">
      <c r="A47" s="170">
        <v>44</v>
      </c>
      <c r="B47" s="36" t="s">
        <v>1119</v>
      </c>
      <c r="C47" s="170" t="s">
        <v>2040</v>
      </c>
      <c r="D47" s="265" t="s">
        <v>2091</v>
      </c>
      <c r="E47" s="265" t="s">
        <v>2096</v>
      </c>
      <c r="H47" s="153"/>
      <c r="I47" s="123"/>
      <c r="O47" s="513"/>
    </row>
    <row r="48" spans="1:15" ht="9" customHeight="1" x14ac:dyDescent="0.4">
      <c r="A48" s="170">
        <v>45</v>
      </c>
      <c r="B48" s="36" t="s">
        <v>1119</v>
      </c>
      <c r="C48" s="170" t="s">
        <v>2040</v>
      </c>
      <c r="D48" s="265" t="s">
        <v>2091</v>
      </c>
      <c r="E48" s="265" t="s">
        <v>2096</v>
      </c>
      <c r="F48" s="527" t="str">
        <f>VLOOKUP(C48,GrupeTable!A:P,13,0)</f>
        <v>YM(Eca)</v>
      </c>
      <c r="G48" s="52"/>
      <c r="H48" s="529" t="str">
        <f>VLOOKUP(C48,GrupeTable!A:P,14,0)</f>
        <v>PP-Y | NYM</v>
      </c>
      <c r="I48" s="529"/>
      <c r="J48" s="529" t="e">
        <f>_xlfn.XLOOKUP(C48,#REF!,#REF!)</f>
        <v>#REF!</v>
      </c>
      <c r="K48" s="520" t="str">
        <f>VLOOKUP(C48,GrupeTable!A:P,15,0)</f>
        <v>PVC-om izoliran i oplašten instalacijski kabel</v>
      </c>
      <c r="L48" s="521"/>
      <c r="M48" s="522"/>
      <c r="O48" s="513"/>
    </row>
    <row r="49" spans="1:15" ht="9" customHeight="1" x14ac:dyDescent="0.4">
      <c r="A49" s="170">
        <v>46</v>
      </c>
      <c r="B49" s="36" t="s">
        <v>1119</v>
      </c>
      <c r="C49" s="170" t="s">
        <v>2040</v>
      </c>
      <c r="D49" s="265" t="s">
        <v>2091</v>
      </c>
      <c r="E49" s="265" t="s">
        <v>2096</v>
      </c>
      <c r="F49" s="528"/>
      <c r="G49" s="53"/>
      <c r="H49" s="530"/>
      <c r="I49" s="530"/>
      <c r="J49" s="530"/>
      <c r="K49" s="56"/>
      <c r="L49" s="54"/>
      <c r="M49" s="55" t="str">
        <f>VLOOKUP(C48,GrupeTable!A:P,16,0)</f>
        <v>HRN EN 50525-1</v>
      </c>
      <c r="O49" s="513"/>
    </row>
    <row r="50" spans="1:15" ht="5.0999999999999996" customHeight="1" x14ac:dyDescent="0.4">
      <c r="A50" s="170">
        <v>47</v>
      </c>
      <c r="B50" s="36" t="s">
        <v>1119</v>
      </c>
      <c r="C50" s="170" t="s">
        <v>2040</v>
      </c>
      <c r="D50" s="265" t="s">
        <v>2091</v>
      </c>
      <c r="E50" s="265" t="s">
        <v>2096</v>
      </c>
      <c r="F50" s="46"/>
      <c r="G50" s="2"/>
      <c r="H50" s="113"/>
      <c r="I50" s="45"/>
      <c r="J50" s="57"/>
      <c r="K50" s="49"/>
      <c r="L50" s="50"/>
      <c r="M50" s="48"/>
      <c r="O50" s="513"/>
    </row>
    <row r="51" spans="1:15" ht="10.199999999999999" customHeight="1" x14ac:dyDescent="0.4">
      <c r="A51" s="170">
        <v>48</v>
      </c>
      <c r="B51" s="36">
        <v>10601</v>
      </c>
      <c r="C51" s="170" t="s">
        <v>2040</v>
      </c>
      <c r="D51" s="265" t="s">
        <v>2091</v>
      </c>
      <c r="E51" s="265" t="s">
        <v>2096</v>
      </c>
      <c r="F51" s="139" t="s">
        <v>537</v>
      </c>
      <c r="G51" s="140" t="str">
        <f>IF(F51&gt;0.1,Import1!$N$6,"")</f>
        <v>€ /km</v>
      </c>
      <c r="H51" s="141" t="str">
        <f ca="1">IF(F51&gt;0.1,VLOOKUP(B51,Import1!$U:$X,Import1!$O$6,FALSE),"")</f>
        <v>784</v>
      </c>
      <c r="I51" s="123"/>
      <c r="J51" s="142">
        <v>100</v>
      </c>
      <c r="K51" s="143">
        <v>7.9</v>
      </c>
      <c r="L51" s="144">
        <v>28.8</v>
      </c>
      <c r="M51" s="144">
        <v>102</v>
      </c>
      <c r="O51" s="513"/>
    </row>
    <row r="52" spans="1:15" ht="10.199999999999999" customHeight="1" x14ac:dyDescent="0.4">
      <c r="A52" s="170">
        <v>49</v>
      </c>
      <c r="B52" s="36">
        <v>10602</v>
      </c>
      <c r="C52" s="170" t="s">
        <v>2040</v>
      </c>
      <c r="D52" s="265" t="s">
        <v>2091</v>
      </c>
      <c r="E52" s="265" t="s">
        <v>2096</v>
      </c>
      <c r="F52" s="145" t="s">
        <v>538</v>
      </c>
      <c r="G52" s="146" t="str">
        <f>IF(F52&gt;0.1,Import1!$N$6,"")</f>
        <v>€ /km</v>
      </c>
      <c r="H52" s="147" t="str">
        <f ca="1">IF(F52&gt;0.1,VLOOKUP(B52,Import1!$U:$X,Import1!$O$6,FALSE),"")</f>
        <v>919</v>
      </c>
      <c r="I52" s="123"/>
      <c r="J52" s="148" t="s">
        <v>539</v>
      </c>
      <c r="K52" s="149" t="s">
        <v>562</v>
      </c>
      <c r="L52" s="150">
        <v>43.2</v>
      </c>
      <c r="M52" s="150">
        <v>119</v>
      </c>
      <c r="O52" s="513"/>
    </row>
    <row r="53" spans="1:15" ht="10.199999999999999" customHeight="1" x14ac:dyDescent="0.4">
      <c r="A53" s="170">
        <v>50</v>
      </c>
      <c r="B53" s="36">
        <v>10603</v>
      </c>
      <c r="C53" s="170" t="s">
        <v>2040</v>
      </c>
      <c r="D53" s="265" t="s">
        <v>2091</v>
      </c>
      <c r="E53" s="265" t="s">
        <v>2096</v>
      </c>
      <c r="F53" s="139" t="s">
        <v>946</v>
      </c>
      <c r="G53" s="140" t="str">
        <f>IF(F53&gt;0.1,Import1!$N$6,"")</f>
        <v>€ /km</v>
      </c>
      <c r="H53" s="141" t="str">
        <f ca="1">IF(F53&gt;0.1,VLOOKUP(B53,Import1!$U:$X,Import1!$O$6,FALSE),"")</f>
        <v>950</v>
      </c>
      <c r="I53" s="123"/>
      <c r="J53" s="142">
        <v>500</v>
      </c>
      <c r="K53" s="143" t="s">
        <v>562</v>
      </c>
      <c r="L53" s="144">
        <v>43.2</v>
      </c>
      <c r="M53" s="144">
        <v>119</v>
      </c>
      <c r="O53" s="513"/>
    </row>
    <row r="54" spans="1:15" ht="10.199999999999999" customHeight="1" x14ac:dyDescent="0.4">
      <c r="A54" s="170">
        <v>51</v>
      </c>
      <c r="B54" s="36">
        <v>10604</v>
      </c>
      <c r="C54" s="170" t="s">
        <v>2040</v>
      </c>
      <c r="D54" s="265" t="s">
        <v>2091</v>
      </c>
      <c r="E54" s="265" t="s">
        <v>2096</v>
      </c>
      <c r="F54" s="145" t="s">
        <v>540</v>
      </c>
      <c r="G54" s="146" t="str">
        <f>IF(F54&gt;0.1,Import1!$N$6,"")</f>
        <v>€ /km</v>
      </c>
      <c r="H54" s="147" t="str">
        <f ca="1">IF(F54&gt;0.1,VLOOKUP(B54,Import1!$U:$X,Import1!$O$6,FALSE),"")</f>
        <v>1.272</v>
      </c>
      <c r="I54" s="123"/>
      <c r="J54" s="148">
        <v>100</v>
      </c>
      <c r="K54" s="149" t="s">
        <v>563</v>
      </c>
      <c r="L54" s="150">
        <v>57.6</v>
      </c>
      <c r="M54" s="150">
        <v>141</v>
      </c>
      <c r="O54" s="513"/>
    </row>
    <row r="55" spans="1:15" ht="10.199999999999999" customHeight="1" x14ac:dyDescent="0.4">
      <c r="A55" s="170">
        <v>52</v>
      </c>
      <c r="B55" s="36">
        <v>10605</v>
      </c>
      <c r="C55" s="170" t="s">
        <v>2040</v>
      </c>
      <c r="D55" s="265" t="s">
        <v>2091</v>
      </c>
      <c r="E55" s="265" t="s">
        <v>2096</v>
      </c>
      <c r="F55" s="139" t="s">
        <v>947</v>
      </c>
      <c r="G55" s="140" t="str">
        <f>IF(F55&gt;0.1,Import1!$N$6,"")</f>
        <v>€ /km</v>
      </c>
      <c r="H55" s="141" t="str">
        <f ca="1">IF(F55&gt;0.1,VLOOKUP(B55,Import1!$U:$X,Import1!$O$6,FALSE),"")</f>
        <v>1.337</v>
      </c>
      <c r="I55" s="123"/>
      <c r="J55" s="142">
        <v>500</v>
      </c>
      <c r="K55" s="143" t="s">
        <v>563</v>
      </c>
      <c r="L55" s="144">
        <v>57.6</v>
      </c>
      <c r="M55" s="144">
        <v>141</v>
      </c>
      <c r="O55" s="513"/>
    </row>
    <row r="56" spans="1:15" ht="10.199999999999999" customHeight="1" x14ac:dyDescent="0.4">
      <c r="A56" s="170">
        <v>53</v>
      </c>
      <c r="B56" s="36">
        <v>10606</v>
      </c>
      <c r="C56" s="170" t="s">
        <v>2040</v>
      </c>
      <c r="D56" s="265" t="s">
        <v>2091</v>
      </c>
      <c r="E56" s="265" t="s">
        <v>2096</v>
      </c>
      <c r="F56" s="145" t="s">
        <v>541</v>
      </c>
      <c r="G56" s="146" t="str">
        <f>IF(F56&gt;0.1,Import1!$N$6,"")</f>
        <v>€ /km</v>
      </c>
      <c r="H56" s="147" t="str">
        <f ca="1">IF(F56&gt;0.1,VLOOKUP(B56,Import1!$U:$X,Import1!$O$6,FALSE),"")</f>
        <v>1.486</v>
      </c>
      <c r="I56" s="123"/>
      <c r="J56" s="148" t="s">
        <v>539</v>
      </c>
      <c r="K56" s="149" t="s">
        <v>564</v>
      </c>
      <c r="L56" s="150">
        <v>72</v>
      </c>
      <c r="M56" s="150">
        <v>166</v>
      </c>
      <c r="O56" s="513"/>
    </row>
    <row r="57" spans="1:15" ht="10.199999999999999" customHeight="1" x14ac:dyDescent="0.4">
      <c r="A57" s="170">
        <v>54</v>
      </c>
      <c r="B57" s="36">
        <v>10607</v>
      </c>
      <c r="C57" s="170" t="s">
        <v>2040</v>
      </c>
      <c r="D57" s="265" t="s">
        <v>2091</v>
      </c>
      <c r="E57" s="265" t="s">
        <v>2096</v>
      </c>
      <c r="F57" s="139" t="s">
        <v>948</v>
      </c>
      <c r="G57" s="140" t="str">
        <f>IF(F57&gt;0.1,Import1!$N$6,"")</f>
        <v>€ /km</v>
      </c>
      <c r="H57" s="141" t="str">
        <f ca="1">IF(F57&gt;0.1,VLOOKUP(B57,Import1!$U:$X,Import1!$O$6,FALSE),"")</f>
        <v>1.568</v>
      </c>
      <c r="I57" s="123"/>
      <c r="J57" s="142">
        <v>500</v>
      </c>
      <c r="K57" s="143" t="s">
        <v>564</v>
      </c>
      <c r="L57" s="144">
        <v>72</v>
      </c>
      <c r="M57" s="144">
        <v>166</v>
      </c>
      <c r="O57" s="513"/>
    </row>
    <row r="58" spans="1:15" ht="10.199999999999999" customHeight="1" x14ac:dyDescent="0.4">
      <c r="A58" s="170">
        <v>55</v>
      </c>
      <c r="B58" s="36">
        <v>10608</v>
      </c>
      <c r="C58" s="170" t="s">
        <v>2040</v>
      </c>
      <c r="D58" s="265" t="s">
        <v>2091</v>
      </c>
      <c r="E58" s="265" t="s">
        <v>2096</v>
      </c>
      <c r="F58" s="145" t="s">
        <v>542</v>
      </c>
      <c r="G58" s="146" t="str">
        <f>IF(F58&gt;0.1,Import1!$N$6,"")</f>
        <v>€ /km</v>
      </c>
      <c r="H58" s="147" t="str">
        <f ca="1">IF(F58&gt;0.1,VLOOKUP(B58,Import1!$U:$X,Import1!$O$6,FALSE),"")</f>
        <v>2.496</v>
      </c>
      <c r="I58" s="123"/>
      <c r="J58" s="148" t="s">
        <v>1070</v>
      </c>
      <c r="K58" s="149" t="s">
        <v>565</v>
      </c>
      <c r="L58" s="150">
        <v>100.8</v>
      </c>
      <c r="M58" s="150">
        <v>208</v>
      </c>
      <c r="O58" s="513"/>
    </row>
    <row r="59" spans="1:15" ht="10.199999999999999" customHeight="1" x14ac:dyDescent="0.4">
      <c r="A59" s="170">
        <v>56</v>
      </c>
      <c r="B59" s="36" t="s">
        <v>1119</v>
      </c>
      <c r="C59" s="170" t="s">
        <v>2040</v>
      </c>
      <c r="D59" s="265" t="s">
        <v>2091</v>
      </c>
      <c r="E59" s="265" t="s">
        <v>2096</v>
      </c>
      <c r="F59" s="139"/>
      <c r="G59" s="140"/>
      <c r="H59" s="141" t="str">
        <f>IF(F59&gt;0.1,VLOOKUP(B59,Import1!$U:$X,Import1!$O$6,FALSE),"")</f>
        <v/>
      </c>
      <c r="I59" s="123"/>
      <c r="J59" s="142"/>
      <c r="K59" s="143"/>
      <c r="L59" s="144"/>
      <c r="M59" s="144"/>
      <c r="O59" s="513"/>
    </row>
    <row r="60" spans="1:15" ht="10.199999999999999" customHeight="1" x14ac:dyDescent="0.4">
      <c r="A60" s="170">
        <v>57</v>
      </c>
      <c r="B60" s="36">
        <v>10609</v>
      </c>
      <c r="C60" s="170" t="s">
        <v>2040</v>
      </c>
      <c r="D60" s="265" t="s">
        <v>2091</v>
      </c>
      <c r="E60" s="265" t="s">
        <v>2096</v>
      </c>
      <c r="F60" s="145" t="s">
        <v>545</v>
      </c>
      <c r="G60" s="146" t="str">
        <f>IF(F60&gt;0.1,Import1!$N$6,"")</f>
        <v>€ /km</v>
      </c>
      <c r="H60" s="147" t="str">
        <f ca="1">IF(F60&gt;0.1,VLOOKUP(B60,Import1!$U:$X,Import1!$O$6,FALSE),"")</f>
        <v>1.427</v>
      </c>
      <c r="I60" s="123"/>
      <c r="J60" s="148" t="s">
        <v>539</v>
      </c>
      <c r="K60" s="149" t="s">
        <v>564</v>
      </c>
      <c r="L60" s="150">
        <v>72</v>
      </c>
      <c r="M60" s="150">
        <v>173</v>
      </c>
      <c r="O60" s="513"/>
    </row>
    <row r="61" spans="1:15" ht="10.199999999999999" customHeight="1" x14ac:dyDescent="0.4">
      <c r="A61" s="170">
        <v>58</v>
      </c>
      <c r="B61" s="36">
        <v>10610</v>
      </c>
      <c r="C61" s="170" t="s">
        <v>2040</v>
      </c>
      <c r="D61" s="265" t="s">
        <v>2091</v>
      </c>
      <c r="E61" s="265" t="s">
        <v>2096</v>
      </c>
      <c r="F61" s="139" t="s">
        <v>949</v>
      </c>
      <c r="G61" s="140" t="str">
        <f>IF(F61&gt;0.1,Import1!$N$6,"")</f>
        <v>€ /km</v>
      </c>
      <c r="H61" s="141" t="str">
        <f ca="1">IF(F61&gt;0.1,VLOOKUP(B61,Import1!$U:$X,Import1!$O$6,FALSE),"")</f>
        <v>1.504</v>
      </c>
      <c r="I61" s="123"/>
      <c r="J61" s="142">
        <v>500</v>
      </c>
      <c r="K61" s="143" t="s">
        <v>564</v>
      </c>
      <c r="L61" s="144">
        <v>72</v>
      </c>
      <c r="M61" s="144">
        <v>173</v>
      </c>
      <c r="O61" s="513"/>
    </row>
    <row r="62" spans="1:15" ht="10.199999999999999" customHeight="1" x14ac:dyDescent="0.4">
      <c r="A62" s="170">
        <v>59</v>
      </c>
      <c r="B62" s="36">
        <v>10611</v>
      </c>
      <c r="C62" s="170" t="s">
        <v>2040</v>
      </c>
      <c r="D62" s="265" t="s">
        <v>2091</v>
      </c>
      <c r="E62" s="265" t="s">
        <v>2096</v>
      </c>
      <c r="F62" s="145" t="s">
        <v>546</v>
      </c>
      <c r="G62" s="146" t="str">
        <f>IF(F62&gt;0.1,Import1!$N$6,"")</f>
        <v>€ /km</v>
      </c>
      <c r="H62" s="147" t="str">
        <f ca="1">IF(F62&gt;0.1,VLOOKUP(B62,Import1!$U:$X,Import1!$O$6,FALSE),"")</f>
        <v>1.999</v>
      </c>
      <c r="I62" s="123"/>
      <c r="J62" s="148">
        <v>100</v>
      </c>
      <c r="K62" s="149" t="s">
        <v>566</v>
      </c>
      <c r="L62" s="150">
        <v>96</v>
      </c>
      <c r="M62" s="150">
        <v>208</v>
      </c>
      <c r="O62" s="513"/>
    </row>
    <row r="63" spans="1:15" ht="10.199999999999999" customHeight="1" x14ac:dyDescent="0.4">
      <c r="A63" s="170">
        <v>60</v>
      </c>
      <c r="B63" s="36">
        <v>10612</v>
      </c>
      <c r="C63" s="170" t="s">
        <v>2040</v>
      </c>
      <c r="D63" s="265" t="s">
        <v>2091</v>
      </c>
      <c r="E63" s="265" t="s">
        <v>2096</v>
      </c>
      <c r="F63" s="139" t="s">
        <v>950</v>
      </c>
      <c r="G63" s="140" t="str">
        <f>IF(F63&gt;0.1,Import1!$N$6,"")</f>
        <v>€ /km</v>
      </c>
      <c r="H63" s="141" t="str">
        <f ca="1">IF(F63&gt;0.1,VLOOKUP(B63,Import1!$U:$X,Import1!$O$6,FALSE),"")</f>
        <v>2.322</v>
      </c>
      <c r="I63" s="123"/>
      <c r="J63" s="142">
        <v>500</v>
      </c>
      <c r="K63" s="143" t="s">
        <v>566</v>
      </c>
      <c r="L63" s="144">
        <v>96</v>
      </c>
      <c r="M63" s="144">
        <v>208</v>
      </c>
      <c r="O63" s="513"/>
    </row>
    <row r="64" spans="1:15" ht="10.199999999999999" customHeight="1" x14ac:dyDescent="0.4">
      <c r="A64" s="170">
        <v>61</v>
      </c>
      <c r="B64" s="36">
        <v>10613</v>
      </c>
      <c r="C64" s="170" t="s">
        <v>2040</v>
      </c>
      <c r="D64" s="265" t="s">
        <v>2091</v>
      </c>
      <c r="E64" s="265" t="s">
        <v>2096</v>
      </c>
      <c r="F64" s="145" t="s">
        <v>547</v>
      </c>
      <c r="G64" s="146" t="str">
        <f>IF(F64&gt;0.1,Import1!$N$6,"")</f>
        <v>€ /km</v>
      </c>
      <c r="H64" s="147" t="str">
        <f ca="1">IF(F64&gt;0.1,VLOOKUP(B64,Import1!$U:$X,Import1!$O$6,FALSE),"")</f>
        <v>2.306</v>
      </c>
      <c r="I64" s="123"/>
      <c r="J64" s="148" t="s">
        <v>539</v>
      </c>
      <c r="K64" s="149" t="s">
        <v>567</v>
      </c>
      <c r="L64" s="150">
        <v>120</v>
      </c>
      <c r="M64" s="150">
        <v>248</v>
      </c>
      <c r="O64" s="513"/>
    </row>
    <row r="65" spans="1:15" ht="10.199999999999999" customHeight="1" x14ac:dyDescent="0.4">
      <c r="A65" s="170">
        <v>62</v>
      </c>
      <c r="B65" s="36">
        <v>10614</v>
      </c>
      <c r="C65" s="170" t="s">
        <v>2040</v>
      </c>
      <c r="D65" s="265" t="s">
        <v>2091</v>
      </c>
      <c r="E65" s="265" t="s">
        <v>2096</v>
      </c>
      <c r="F65" s="139" t="s">
        <v>951</v>
      </c>
      <c r="G65" s="140" t="str">
        <f>IF(F65&gt;0.1,Import1!$N$6,"")</f>
        <v>€ /km</v>
      </c>
      <c r="H65" s="141" t="str">
        <f ca="1">IF(F65&gt;0.1,VLOOKUP(B65,Import1!$U:$X,Import1!$O$6,FALSE),"")</f>
        <v>2.406</v>
      </c>
      <c r="I65" s="123"/>
      <c r="J65" s="142">
        <v>500</v>
      </c>
      <c r="K65" s="143" t="s">
        <v>567</v>
      </c>
      <c r="L65" s="144">
        <v>120</v>
      </c>
      <c r="M65" s="144">
        <v>248</v>
      </c>
      <c r="O65" s="513"/>
    </row>
    <row r="66" spans="1:15" ht="10.199999999999999" customHeight="1" x14ac:dyDescent="0.4">
      <c r="A66" s="170">
        <v>63</v>
      </c>
      <c r="B66" s="36" t="s">
        <v>1119</v>
      </c>
      <c r="C66" s="170" t="s">
        <v>2040</v>
      </c>
      <c r="D66" s="265" t="s">
        <v>2091</v>
      </c>
      <c r="E66" s="265" t="s">
        <v>2096</v>
      </c>
      <c r="F66" s="145"/>
      <c r="G66" s="146" t="str">
        <f>IF(F66&gt;0.1,Import1!$N$6,"")</f>
        <v/>
      </c>
      <c r="H66" s="147" t="str">
        <f>IF(F66&gt;0.1,VLOOKUP(B66,Import1!$U:$X,Import1!$O$6,FALSE),"")</f>
        <v/>
      </c>
      <c r="I66" s="123"/>
      <c r="J66" s="148"/>
      <c r="K66" s="149"/>
      <c r="L66" s="150"/>
      <c r="M66" s="150"/>
      <c r="O66" s="513"/>
    </row>
    <row r="67" spans="1:15" ht="10.199999999999999" customHeight="1" x14ac:dyDescent="0.4">
      <c r="A67" s="170">
        <v>64</v>
      </c>
      <c r="B67" s="36">
        <v>10615</v>
      </c>
      <c r="C67" s="170" t="s">
        <v>2040</v>
      </c>
      <c r="D67" s="265" t="s">
        <v>2091</v>
      </c>
      <c r="E67" s="265" t="s">
        <v>2096</v>
      </c>
      <c r="F67" s="139" t="s">
        <v>568</v>
      </c>
      <c r="G67" s="140" t="str">
        <f>IF(F67&gt;0.1,Import1!$N$6,"")</f>
        <v>€ /km</v>
      </c>
      <c r="H67" s="141" t="str">
        <f ca="1">IF(F67&gt;0.1,VLOOKUP(B67,Import1!$U:$X,Import1!$O$6,FALSE),"")</f>
        <v>2.726</v>
      </c>
      <c r="I67" s="123"/>
      <c r="J67" s="142" t="s">
        <v>534</v>
      </c>
      <c r="K67" s="143" t="s">
        <v>569</v>
      </c>
      <c r="L67" s="144">
        <v>115.2</v>
      </c>
      <c r="M67" s="144">
        <v>232</v>
      </c>
      <c r="O67" s="513"/>
    </row>
    <row r="68" spans="1:15" ht="10.199999999999999" customHeight="1" x14ac:dyDescent="0.4">
      <c r="A68" s="170">
        <v>65</v>
      </c>
      <c r="B68" s="36">
        <v>10616</v>
      </c>
      <c r="C68" s="170" t="s">
        <v>2040</v>
      </c>
      <c r="D68" s="265" t="s">
        <v>2091</v>
      </c>
      <c r="E68" s="265" t="s">
        <v>2096</v>
      </c>
      <c r="F68" s="145" t="s">
        <v>571</v>
      </c>
      <c r="G68" s="146" t="str">
        <f>IF(F68&gt;0.1,Import1!$N$6,"")</f>
        <v>€ /km</v>
      </c>
      <c r="H68" s="147" t="str">
        <f ca="1">IF(F68&gt;0.1,VLOOKUP(B68,Import1!$U:$X,Import1!$O$6,FALSE),"")</f>
        <v>4.104</v>
      </c>
      <c r="I68" s="123"/>
      <c r="J68" s="148" t="s">
        <v>534</v>
      </c>
      <c r="K68" s="149" t="s">
        <v>572</v>
      </c>
      <c r="L68" s="150">
        <v>172.8</v>
      </c>
      <c r="M68" s="150">
        <v>322</v>
      </c>
      <c r="O68" s="513"/>
    </row>
    <row r="69" spans="1:15" ht="10.199999999999999" customHeight="1" x14ac:dyDescent="0.4">
      <c r="A69" s="170">
        <v>66</v>
      </c>
      <c r="B69" s="36" t="s">
        <v>1119</v>
      </c>
      <c r="C69" s="170" t="s">
        <v>2040</v>
      </c>
      <c r="D69" s="265" t="s">
        <v>2091</v>
      </c>
      <c r="E69" s="265" t="s">
        <v>2096</v>
      </c>
      <c r="F69" s="139"/>
      <c r="G69" s="140" t="str">
        <f>IF(F69&gt;0.1,Import1!$N$6,"")</f>
        <v/>
      </c>
      <c r="H69" s="141" t="str">
        <f>IF(F69&gt;0.1,VLOOKUP(B69,Import1!$U:$X,Import1!$O$6,FALSE),"")</f>
        <v/>
      </c>
      <c r="I69" s="123"/>
      <c r="J69" s="142"/>
      <c r="K69" s="143"/>
      <c r="L69" s="144"/>
      <c r="M69" s="144"/>
      <c r="O69" s="513"/>
    </row>
    <row r="70" spans="1:15" ht="10.199999999999999" customHeight="1" x14ac:dyDescent="0.4">
      <c r="A70" s="170">
        <v>67</v>
      </c>
      <c r="B70" s="36">
        <v>10617</v>
      </c>
      <c r="C70" s="170" t="s">
        <v>2040</v>
      </c>
      <c r="D70" s="265" t="s">
        <v>2091</v>
      </c>
      <c r="E70" s="265" t="s">
        <v>2096</v>
      </c>
      <c r="F70" s="145" t="s">
        <v>548</v>
      </c>
      <c r="G70" s="146" t="str">
        <f>IF(F70&gt;0.1,Import1!$N$6,"")</f>
        <v>€ /km</v>
      </c>
      <c r="H70" s="147" t="str">
        <f ca="1">IF(F70&gt;0.1,VLOOKUP(B70,Import1!$U:$X,Import1!$O$6,FALSE),"")</f>
        <v>4.386</v>
      </c>
      <c r="I70" s="123"/>
      <c r="J70" s="148" t="s">
        <v>1069</v>
      </c>
      <c r="K70" s="149">
        <v>12</v>
      </c>
      <c r="L70" s="150">
        <v>153.6</v>
      </c>
      <c r="M70" s="150">
        <v>293</v>
      </c>
      <c r="O70" s="513"/>
    </row>
    <row r="71" spans="1:15" ht="10.199999999999999" customHeight="1" x14ac:dyDescent="0.4">
      <c r="A71" s="170">
        <v>68</v>
      </c>
      <c r="B71" s="36">
        <v>10618</v>
      </c>
      <c r="C71" s="170" t="s">
        <v>2040</v>
      </c>
      <c r="D71" s="265" t="s">
        <v>2091</v>
      </c>
      <c r="E71" s="265" t="s">
        <v>2096</v>
      </c>
      <c r="F71" s="139" t="s">
        <v>550</v>
      </c>
      <c r="G71" s="140" t="str">
        <f>IF(F71&gt;0.1,Import1!$N$6,"")</f>
        <v>€ /km</v>
      </c>
      <c r="H71" s="141" t="str">
        <f ca="1">IF(F71&gt;0.1,VLOOKUP(B71,Import1!$U:$X,Import1!$O$6,FALSE),"")</f>
        <v>5.535</v>
      </c>
      <c r="I71" s="123"/>
      <c r="J71" s="142" t="s">
        <v>1069</v>
      </c>
      <c r="K71" s="143" t="s">
        <v>573</v>
      </c>
      <c r="L71" s="144">
        <v>230.4</v>
      </c>
      <c r="M71" s="144">
        <v>407</v>
      </c>
      <c r="O71" s="513"/>
    </row>
    <row r="72" spans="1:15" ht="10.199999999999999" customHeight="1" x14ac:dyDescent="0.4">
      <c r="A72" s="170">
        <v>69</v>
      </c>
      <c r="B72" s="36">
        <v>10619</v>
      </c>
      <c r="C72" s="170" t="s">
        <v>2040</v>
      </c>
      <c r="D72" s="265" t="s">
        <v>2091</v>
      </c>
      <c r="E72" s="265" t="s">
        <v>2096</v>
      </c>
      <c r="F72" s="145" t="s">
        <v>576</v>
      </c>
      <c r="G72" s="146" t="str">
        <f>IF(F72&gt;0.1,Import1!$N$6,"")</f>
        <v>€ /km</v>
      </c>
      <c r="H72" s="147" t="str">
        <f ca="1">IF(F72&gt;0.1,VLOOKUP(B72,Import1!$U:$X,Import1!$O$6,FALSE),"")</f>
        <v>9.646</v>
      </c>
      <c r="I72" s="123"/>
      <c r="J72" s="148" t="s">
        <v>534</v>
      </c>
      <c r="K72" s="149" t="s">
        <v>577</v>
      </c>
      <c r="L72" s="150">
        <v>384</v>
      </c>
      <c r="M72" s="150">
        <v>621</v>
      </c>
      <c r="O72" s="513"/>
    </row>
    <row r="73" spans="1:15" ht="10.199999999999999" customHeight="1" x14ac:dyDescent="0.4">
      <c r="A73" s="170">
        <v>70</v>
      </c>
      <c r="B73" s="36" t="s">
        <v>1119</v>
      </c>
      <c r="C73" s="170" t="s">
        <v>2040</v>
      </c>
      <c r="D73" s="265" t="s">
        <v>2091</v>
      </c>
      <c r="E73" s="265" t="s">
        <v>2096</v>
      </c>
      <c r="F73" s="139"/>
      <c r="G73" s="140" t="str">
        <f>IF(F73&gt;0.1,Import1!$N$6,"")</f>
        <v/>
      </c>
      <c r="H73" s="141" t="str">
        <f>IF(F73&gt;0.1,VLOOKUP(B73,Import1!$U:$X,Import1!$O$6,FALSE),"")</f>
        <v/>
      </c>
      <c r="I73" s="123"/>
      <c r="J73" s="142"/>
      <c r="K73" s="143"/>
      <c r="L73" s="144"/>
      <c r="M73" s="144"/>
      <c r="O73" s="513"/>
    </row>
    <row r="74" spans="1:15" ht="10.199999999999999" customHeight="1" x14ac:dyDescent="0.4">
      <c r="A74" s="170">
        <v>71</v>
      </c>
      <c r="B74" s="36">
        <v>10620</v>
      </c>
      <c r="C74" s="170" t="s">
        <v>2040</v>
      </c>
      <c r="D74" s="265" t="s">
        <v>2091</v>
      </c>
      <c r="E74" s="265" t="s">
        <v>2096</v>
      </c>
      <c r="F74" s="145" t="s">
        <v>549</v>
      </c>
      <c r="G74" s="146" t="str">
        <f>IF(F74&gt;0.1,Import1!$N$6,"")</f>
        <v>€ /km</v>
      </c>
      <c r="H74" s="147" t="str">
        <f ca="1">IF(F74&gt;0.1,VLOOKUP(B74,Import1!$U:$X,Import1!$O$6,FALSE),"")</f>
        <v>3.925</v>
      </c>
      <c r="I74" s="123"/>
      <c r="J74" s="148" t="s">
        <v>543</v>
      </c>
      <c r="K74" s="149" t="s">
        <v>570</v>
      </c>
      <c r="L74" s="150">
        <v>192</v>
      </c>
      <c r="M74" s="150">
        <v>364</v>
      </c>
      <c r="O74" s="513"/>
    </row>
    <row r="75" spans="1:15" ht="10.199999999999999" customHeight="1" x14ac:dyDescent="0.4">
      <c r="A75" s="170">
        <v>72</v>
      </c>
      <c r="B75" s="36">
        <v>10621</v>
      </c>
      <c r="C75" s="170" t="s">
        <v>2040</v>
      </c>
      <c r="D75" s="265" t="s">
        <v>2091</v>
      </c>
      <c r="E75" s="265" t="s">
        <v>2096</v>
      </c>
      <c r="F75" s="139" t="s">
        <v>551</v>
      </c>
      <c r="G75" s="140" t="str">
        <f>IF(F75&gt;0.1,Import1!$N$6,"")</f>
        <v>€ /km</v>
      </c>
      <c r="H75" s="141" t="str">
        <f ca="1">IF(F75&gt;0.1,VLOOKUP(B75,Import1!$U:$X,Import1!$O$6,FALSE),"")</f>
        <v>5.667</v>
      </c>
      <c r="I75" s="123"/>
      <c r="J75" s="142" t="s">
        <v>543</v>
      </c>
      <c r="K75" s="143" t="s">
        <v>574</v>
      </c>
      <c r="L75" s="144">
        <v>288</v>
      </c>
      <c r="M75" s="144">
        <v>488</v>
      </c>
      <c r="O75" s="513"/>
    </row>
    <row r="76" spans="1:15" ht="10.199999999999999" customHeight="1" x14ac:dyDescent="0.4">
      <c r="A76" s="170">
        <v>73</v>
      </c>
      <c r="B76" s="36">
        <v>10622</v>
      </c>
      <c r="C76" s="170" t="s">
        <v>2040</v>
      </c>
      <c r="D76" s="265" t="s">
        <v>2091</v>
      </c>
      <c r="E76" s="265" t="s">
        <v>2096</v>
      </c>
      <c r="F76" s="145" t="s">
        <v>578</v>
      </c>
      <c r="G76" s="146" t="str">
        <f>IF(F76&gt;0.1,Import1!$N$6,"")</f>
        <v>€ /km</v>
      </c>
      <c r="H76" s="147" t="str">
        <f ca="1">IF(F76&gt;0.1,VLOOKUP(B76,Import1!$U:$X,Import1!$O$6,FALSE),"")</f>
        <v>9.847</v>
      </c>
      <c r="I76" s="123"/>
      <c r="J76" s="148" t="s">
        <v>534</v>
      </c>
      <c r="K76" s="149" t="s">
        <v>579</v>
      </c>
      <c r="L76" s="150">
        <v>480</v>
      </c>
      <c r="M76" s="150">
        <v>746</v>
      </c>
      <c r="O76" s="513"/>
    </row>
    <row r="77" spans="1:15" ht="10.199999999999999" customHeight="1" x14ac:dyDescent="0.4">
      <c r="A77" s="170">
        <v>74</v>
      </c>
      <c r="B77" s="36" t="s">
        <v>1119</v>
      </c>
      <c r="C77" s="170" t="s">
        <v>2041</v>
      </c>
      <c r="D77" s="265" t="s">
        <v>2091</v>
      </c>
      <c r="E77" s="265" t="s">
        <v>2097</v>
      </c>
      <c r="H77" s="153"/>
      <c r="I77" s="123"/>
      <c r="O77" s="513"/>
    </row>
    <row r="78" spans="1:15" ht="9" customHeight="1" x14ac:dyDescent="0.4">
      <c r="A78" s="170">
        <v>75</v>
      </c>
      <c r="B78" s="36" t="s">
        <v>1119</v>
      </c>
      <c r="C78" s="170" t="s">
        <v>2041</v>
      </c>
      <c r="D78" s="265" t="s">
        <v>2091</v>
      </c>
      <c r="E78" s="265" t="s">
        <v>2097</v>
      </c>
      <c r="F78" s="527" t="str">
        <f>VLOOKUP(C78,GrupeTable!A:P,13,0)</f>
        <v>NYiFY(Eca)</v>
      </c>
      <c r="G78" s="52"/>
      <c r="H78" s="529" t="str">
        <f>VLOOKUP(C78,GrupeTable!A:P,14,0)</f>
        <v>PP/R | YDY-t</v>
      </c>
      <c r="I78" s="529"/>
      <c r="J78" s="529" t="e">
        <f>_xlfn.XLOOKUP(C78,#REF!,#REF!)</f>
        <v>#REF!</v>
      </c>
      <c r="K78" s="520" t="str">
        <f>VLOOKUP(C78,GrupeTable!A:P,15,0)</f>
        <v>PVC-om izoliran i oplašten instalacijski plosnati kabel</v>
      </c>
      <c r="L78" s="521"/>
      <c r="M78" s="522"/>
      <c r="O78" s="513"/>
    </row>
    <row r="79" spans="1:15" ht="9" customHeight="1" x14ac:dyDescent="0.4">
      <c r="A79" s="170">
        <v>76</v>
      </c>
      <c r="B79" s="36" t="s">
        <v>1119</v>
      </c>
      <c r="C79" s="170" t="s">
        <v>2041</v>
      </c>
      <c r="D79" s="265" t="s">
        <v>2091</v>
      </c>
      <c r="E79" s="265" t="s">
        <v>2097</v>
      </c>
      <c r="F79" s="528"/>
      <c r="G79" s="53"/>
      <c r="H79" s="530"/>
      <c r="I79" s="530"/>
      <c r="J79" s="530"/>
      <c r="K79" s="56"/>
      <c r="L79" s="54"/>
      <c r="M79" s="55" t="str">
        <f>VLOOKUP(C78,GrupeTable!A:P,16,0)</f>
        <v>PN-DK 2.03</v>
      </c>
      <c r="O79" s="513"/>
    </row>
    <row r="80" spans="1:15" ht="5.0999999999999996" customHeight="1" x14ac:dyDescent="0.4">
      <c r="A80" s="170">
        <v>77</v>
      </c>
      <c r="B80" s="36" t="s">
        <v>1119</v>
      </c>
      <c r="C80" s="170" t="s">
        <v>2041</v>
      </c>
      <c r="D80" s="265" t="s">
        <v>2091</v>
      </c>
      <c r="E80" s="265" t="s">
        <v>2097</v>
      </c>
      <c r="F80" s="46"/>
      <c r="G80" s="2"/>
      <c r="H80" s="113"/>
      <c r="I80" s="45"/>
      <c r="J80" s="57"/>
      <c r="K80" s="49"/>
      <c r="L80" s="50"/>
      <c r="M80" s="48"/>
      <c r="O80" s="513"/>
    </row>
    <row r="81" spans="1:15" ht="10.199999999999999" customHeight="1" x14ac:dyDescent="0.4">
      <c r="A81" s="170">
        <v>78</v>
      </c>
      <c r="B81" s="36">
        <v>10701</v>
      </c>
      <c r="C81" s="170" t="s">
        <v>2041</v>
      </c>
      <c r="D81" s="265" t="s">
        <v>2091</v>
      </c>
      <c r="E81" s="265" t="s">
        <v>2097</v>
      </c>
      <c r="F81" s="139" t="s">
        <v>538</v>
      </c>
      <c r="G81" s="140" t="str">
        <f>IF(F81&gt;0.1,Import1!$N$6,"")</f>
        <v>€ /km</v>
      </c>
      <c r="H81" s="141" t="str">
        <f ca="1">IF(F81&gt;0.1,VLOOKUP(B81,Import1!$U:$X,Import1!$O$6,FALSE),"")</f>
        <v>1.150</v>
      </c>
      <c r="I81" s="123"/>
      <c r="J81" s="142">
        <v>100</v>
      </c>
      <c r="K81" s="143" t="s">
        <v>586</v>
      </c>
      <c r="L81" s="144">
        <v>43.2</v>
      </c>
      <c r="M81" s="144">
        <v>78</v>
      </c>
      <c r="O81" s="513"/>
    </row>
    <row r="82" spans="1:15" ht="10.199999999999999" customHeight="1" x14ac:dyDescent="0.4">
      <c r="A82" s="170">
        <v>79</v>
      </c>
      <c r="B82" s="36">
        <v>10702</v>
      </c>
      <c r="C82" s="170" t="s">
        <v>2041</v>
      </c>
      <c r="D82" s="265" t="s">
        <v>2091</v>
      </c>
      <c r="E82" s="265" t="s">
        <v>2097</v>
      </c>
      <c r="F82" s="145" t="s">
        <v>545</v>
      </c>
      <c r="G82" s="146" t="str">
        <f>IF(F82&gt;0.1,Import1!$N$6,"")</f>
        <v>€ /km</v>
      </c>
      <c r="H82" s="147" t="str">
        <f ca="1">IF(F82&gt;0.1,VLOOKUP(B82,Import1!$U:$X,Import1!$O$6,FALSE),"")</f>
        <v>1.788</v>
      </c>
      <c r="I82" s="123"/>
      <c r="J82" s="148">
        <v>100</v>
      </c>
      <c r="K82" s="149" t="s">
        <v>606</v>
      </c>
      <c r="L82" s="150">
        <v>72</v>
      </c>
      <c r="M82" s="150">
        <v>123</v>
      </c>
      <c r="O82" s="513"/>
    </row>
    <row r="83" spans="1:15" ht="10.199999999999999" customHeight="1" x14ac:dyDescent="0.4">
      <c r="A83" s="170">
        <v>80</v>
      </c>
      <c r="B83" s="36" t="s">
        <v>1119</v>
      </c>
      <c r="C83" s="170" t="s">
        <v>2042</v>
      </c>
      <c r="D83" s="265" t="s">
        <v>2091</v>
      </c>
      <c r="E83" s="265" t="s">
        <v>2098</v>
      </c>
      <c r="H83" s="153"/>
      <c r="I83" s="123"/>
      <c r="O83" s="513"/>
    </row>
    <row r="84" spans="1:15" ht="9" customHeight="1" x14ac:dyDescent="0.4">
      <c r="A84" s="170">
        <v>81</v>
      </c>
      <c r="B84" s="36" t="s">
        <v>1119</v>
      </c>
      <c r="C84" s="170" t="s">
        <v>2042</v>
      </c>
      <c r="D84" s="265" t="s">
        <v>2091</v>
      </c>
      <c r="E84" s="265" t="s">
        <v>2098</v>
      </c>
      <c r="F84" s="527" t="str">
        <f>VLOOKUP(C84,GrupeTable!A:P,13,0)</f>
        <v>H03VH-H(Eca)</v>
      </c>
      <c r="G84" s="52"/>
      <c r="H84" s="529" t="str">
        <f>VLOOKUP(C84,GrupeTable!A:P,14,0)</f>
        <v>P/L</v>
      </c>
      <c r="I84" s="529"/>
      <c r="J84" s="529" t="e">
        <f>_xlfn.XLOOKUP(C84,#REF!,#REF!)</f>
        <v>#REF!</v>
      </c>
      <c r="K84" s="520" t="str">
        <f>VLOOKUP(C84,GrupeTable!A:P,15,0)</f>
        <v>PVC-om izolirani fleksibilni plosnati kabel</v>
      </c>
      <c r="L84" s="521"/>
      <c r="M84" s="522"/>
      <c r="O84" s="513"/>
    </row>
    <row r="85" spans="1:15" ht="9" customHeight="1" x14ac:dyDescent="0.4">
      <c r="A85" s="170">
        <v>82</v>
      </c>
      <c r="B85" s="36" t="s">
        <v>1119</v>
      </c>
      <c r="C85" s="170" t="s">
        <v>2042</v>
      </c>
      <c r="D85" s="265" t="s">
        <v>2091</v>
      </c>
      <c r="E85" s="265" t="s">
        <v>2098</v>
      </c>
      <c r="F85" s="528"/>
      <c r="G85" s="53"/>
      <c r="H85" s="530"/>
      <c r="I85" s="530"/>
      <c r="J85" s="530"/>
      <c r="K85" s="56"/>
      <c r="L85" s="54"/>
      <c r="M85" s="55" t="str">
        <f>VLOOKUP(C84,GrupeTable!A:P,16,0)</f>
        <v>HRN EN 50525-1</v>
      </c>
      <c r="O85" s="513"/>
    </row>
    <row r="86" spans="1:15" ht="5.0999999999999996" customHeight="1" x14ac:dyDescent="0.4">
      <c r="A86" s="170">
        <v>83</v>
      </c>
      <c r="B86" s="36" t="s">
        <v>1119</v>
      </c>
      <c r="C86" s="170" t="s">
        <v>2042</v>
      </c>
      <c r="D86" s="265" t="s">
        <v>2091</v>
      </c>
      <c r="E86" s="265" t="s">
        <v>2098</v>
      </c>
      <c r="F86" s="46"/>
      <c r="G86" s="2"/>
      <c r="H86" s="113"/>
      <c r="I86" s="45"/>
      <c r="J86" s="57"/>
      <c r="K86" s="49"/>
      <c r="L86" s="50"/>
      <c r="M86" s="48"/>
      <c r="O86" s="513"/>
    </row>
    <row r="87" spans="1:15" ht="10.199999999999999" customHeight="1" x14ac:dyDescent="0.4">
      <c r="A87" s="170">
        <v>84</v>
      </c>
      <c r="B87" s="36">
        <v>10801</v>
      </c>
      <c r="C87" s="170" t="s">
        <v>2042</v>
      </c>
      <c r="D87" s="265" t="s">
        <v>2091</v>
      </c>
      <c r="E87" s="265" t="s">
        <v>2098</v>
      </c>
      <c r="F87" s="157" t="s">
        <v>552</v>
      </c>
      <c r="G87" s="158" t="str">
        <f>IF(F87&gt;0.1,Import1!$N$6,"")</f>
        <v>€ /km</v>
      </c>
      <c r="H87" s="141" t="str">
        <f ca="1">IF(F87&gt;0.1,VLOOKUP(B87,Import1!$U:$X,Import1!$O$6,FALSE),"")</f>
        <v>391</v>
      </c>
      <c r="I87" s="123"/>
      <c r="J87" s="159">
        <v>100</v>
      </c>
      <c r="K87" s="160" t="s">
        <v>614</v>
      </c>
      <c r="L87" s="161">
        <v>9.6</v>
      </c>
      <c r="M87" s="162">
        <v>22</v>
      </c>
      <c r="O87" s="513"/>
    </row>
    <row r="88" spans="1:15" ht="10.199999999999999" customHeight="1" x14ac:dyDescent="0.4">
      <c r="A88" s="170">
        <v>85</v>
      </c>
      <c r="B88" s="36" t="s">
        <v>1119</v>
      </c>
      <c r="C88" s="170" t="s">
        <v>2043</v>
      </c>
      <c r="D88" s="265" t="s">
        <v>2091</v>
      </c>
      <c r="E88" s="265" t="s">
        <v>2099</v>
      </c>
      <c r="H88" s="153"/>
      <c r="I88" s="123"/>
      <c r="O88" s="513"/>
    </row>
    <row r="89" spans="1:15" ht="9" customHeight="1" x14ac:dyDescent="0.4">
      <c r="A89" s="170">
        <v>86</v>
      </c>
      <c r="B89" s="36" t="s">
        <v>1119</v>
      </c>
      <c r="C89" s="170" t="s">
        <v>2043</v>
      </c>
      <c r="D89" s="265" t="s">
        <v>2091</v>
      </c>
      <c r="E89" s="265" t="s">
        <v>2099</v>
      </c>
      <c r="F89" s="527" t="str">
        <f>VLOOKUP(C89,GrupeTable!A:P,13,0)</f>
        <v>H03VV-F(Eca)</v>
      </c>
      <c r="G89" s="52"/>
      <c r="H89" s="529" t="str">
        <f>VLOOKUP(C89,GrupeTable!A:P,14,0)</f>
        <v>PP/L</v>
      </c>
      <c r="I89" s="529"/>
      <c r="J89" s="529" t="e">
        <f>_xlfn.XLOOKUP(C89,#REF!,#REF!)</f>
        <v>#REF!</v>
      </c>
      <c r="K89" s="520" t="str">
        <f>VLOOKUP(C89,GrupeTable!A:P,15,0)</f>
        <v>PVC-om izoliran i oplašten laki finožični kabel</v>
      </c>
      <c r="L89" s="521"/>
      <c r="M89" s="522"/>
      <c r="O89" s="513"/>
    </row>
    <row r="90" spans="1:15" ht="9" customHeight="1" x14ac:dyDescent="0.4">
      <c r="A90" s="170">
        <v>87</v>
      </c>
      <c r="B90" s="36" t="s">
        <v>1119</v>
      </c>
      <c r="C90" s="170" t="s">
        <v>2043</v>
      </c>
      <c r="D90" s="265" t="s">
        <v>2091</v>
      </c>
      <c r="E90" s="265" t="s">
        <v>2099</v>
      </c>
      <c r="F90" s="528"/>
      <c r="G90" s="53"/>
      <c r="H90" s="530"/>
      <c r="I90" s="530"/>
      <c r="J90" s="530"/>
      <c r="K90" s="56"/>
      <c r="L90" s="54"/>
      <c r="M90" s="55" t="str">
        <f>VLOOKUP(C89,GrupeTable!A:P,16,0)</f>
        <v>HRN EN 50525-2-21</v>
      </c>
      <c r="O90" s="513"/>
    </row>
    <row r="91" spans="1:15" ht="5.0999999999999996" customHeight="1" x14ac:dyDescent="0.4">
      <c r="A91" s="170">
        <v>88</v>
      </c>
      <c r="B91" s="36" t="s">
        <v>1119</v>
      </c>
      <c r="C91" s="170" t="s">
        <v>2043</v>
      </c>
      <c r="D91" s="265" t="s">
        <v>2091</v>
      </c>
      <c r="E91" s="265" t="s">
        <v>2099</v>
      </c>
      <c r="F91" s="46"/>
      <c r="G91" s="2"/>
      <c r="H91" s="113"/>
      <c r="I91" s="45"/>
      <c r="J91" s="57"/>
      <c r="K91" s="49"/>
      <c r="L91" s="50"/>
      <c r="M91" s="48"/>
      <c r="O91" s="513"/>
    </row>
    <row r="92" spans="1:15" ht="10.199999999999999" customHeight="1" x14ac:dyDescent="0.4">
      <c r="A92" s="170">
        <v>89</v>
      </c>
      <c r="B92" s="36">
        <v>10901</v>
      </c>
      <c r="C92" s="170" t="s">
        <v>2043</v>
      </c>
      <c r="D92" s="265" t="s">
        <v>2091</v>
      </c>
      <c r="E92" s="265" t="s">
        <v>2099</v>
      </c>
      <c r="F92" s="139" t="s">
        <v>552</v>
      </c>
      <c r="G92" s="140" t="str">
        <f>IF(F92&gt;0.1,Import1!$N$6,"")</f>
        <v>€ /km</v>
      </c>
      <c r="H92" s="141" t="str">
        <f ca="1">IF(F92&gt;0.1,VLOOKUP(B92,Import1!$U:$X,Import1!$O$6,FALSE),"")</f>
        <v>404</v>
      </c>
      <c r="I92" s="123"/>
      <c r="J92" s="142" t="s">
        <v>543</v>
      </c>
      <c r="K92" s="143" t="s">
        <v>615</v>
      </c>
      <c r="L92" s="144">
        <v>14.4</v>
      </c>
      <c r="M92" s="144">
        <v>40</v>
      </c>
      <c r="O92" s="513"/>
    </row>
    <row r="93" spans="1:15" ht="10.199999999999999" customHeight="1" x14ac:dyDescent="0.4">
      <c r="A93" s="170">
        <v>90</v>
      </c>
      <c r="B93" s="36">
        <v>10902</v>
      </c>
      <c r="C93" s="170" t="s">
        <v>2043</v>
      </c>
      <c r="D93" s="265" t="s">
        <v>2091</v>
      </c>
      <c r="E93" s="265" t="s">
        <v>2099</v>
      </c>
      <c r="F93" s="145" t="s">
        <v>553</v>
      </c>
      <c r="G93" s="146" t="str">
        <f>IF(F93&gt;0.1,Import1!$N$6,"")</f>
        <v>€ /km</v>
      </c>
      <c r="H93" s="147" t="str">
        <f ca="1">IF(F93&gt;0.1,VLOOKUP(B93,Import1!$U:$X,Import1!$O$6,FALSE),"")</f>
        <v>558</v>
      </c>
      <c r="I93" s="123"/>
      <c r="J93" s="148" t="s">
        <v>543</v>
      </c>
      <c r="K93" s="149" t="s">
        <v>616</v>
      </c>
      <c r="L93" s="150">
        <v>21.6</v>
      </c>
      <c r="M93" s="150">
        <v>48</v>
      </c>
      <c r="O93" s="513"/>
    </row>
    <row r="94" spans="1:15" ht="10.199999999999999" customHeight="1" x14ac:dyDescent="0.4">
      <c r="A94" s="170">
        <v>91</v>
      </c>
      <c r="B94" s="36">
        <v>10903</v>
      </c>
      <c r="C94" s="170" t="s">
        <v>2043</v>
      </c>
      <c r="D94" s="265" t="s">
        <v>2091</v>
      </c>
      <c r="E94" s="265" t="s">
        <v>2099</v>
      </c>
      <c r="F94" s="139" t="s">
        <v>554</v>
      </c>
      <c r="G94" s="140" t="str">
        <f>IF(F94&gt;0.1,Import1!$N$6,"")</f>
        <v>€ /km</v>
      </c>
      <c r="H94" s="141" t="str">
        <f ca="1">IF(F94&gt;0.1,VLOOKUP(B94,Import1!$U:$X,Import1!$O$6,FALSE),"")</f>
        <v>746</v>
      </c>
      <c r="I94" s="123"/>
      <c r="J94" s="142">
        <v>100</v>
      </c>
      <c r="K94" s="143" t="s">
        <v>617</v>
      </c>
      <c r="L94" s="144">
        <v>28.8</v>
      </c>
      <c r="M94" s="144">
        <v>60</v>
      </c>
      <c r="O94" s="513"/>
    </row>
    <row r="95" spans="1:15" ht="10.199999999999999" customHeight="1" x14ac:dyDescent="0.4">
      <c r="A95" s="170">
        <v>92</v>
      </c>
      <c r="B95" s="36">
        <v>10904</v>
      </c>
      <c r="C95" s="170" t="s">
        <v>2043</v>
      </c>
      <c r="D95" s="265" t="s">
        <v>2091</v>
      </c>
      <c r="E95" s="265" t="s">
        <v>2099</v>
      </c>
      <c r="F95" s="145" t="s">
        <v>555</v>
      </c>
      <c r="G95" s="146" t="str">
        <f>IF(F95&gt;0.1,Import1!$N$6,"")</f>
        <v>€ /km</v>
      </c>
      <c r="H95" s="147" t="str">
        <f ca="1">IF(F95&gt;0.1,VLOOKUP(B95,Import1!$U:$X,Import1!$O$6,FALSE),"")</f>
        <v>933</v>
      </c>
      <c r="I95" s="123"/>
      <c r="J95" s="148">
        <v>100</v>
      </c>
      <c r="K95" s="149" t="s">
        <v>618</v>
      </c>
      <c r="L95" s="150">
        <v>36</v>
      </c>
      <c r="M95" s="150">
        <v>75</v>
      </c>
      <c r="O95" s="513"/>
    </row>
    <row r="96" spans="1:15" ht="10.199999999999999" customHeight="1" x14ac:dyDescent="0.4">
      <c r="A96" s="170">
        <v>93</v>
      </c>
      <c r="B96" s="36" t="s">
        <v>1119</v>
      </c>
      <c r="C96" s="170" t="s">
        <v>2044</v>
      </c>
      <c r="D96" s="265" t="s">
        <v>2091</v>
      </c>
      <c r="E96" s="265" t="s">
        <v>2100</v>
      </c>
      <c r="H96" s="153"/>
      <c r="I96" s="123"/>
      <c r="O96" s="513"/>
    </row>
    <row r="97" spans="1:15" ht="9" customHeight="1" x14ac:dyDescent="0.4">
      <c r="A97" s="170">
        <v>94</v>
      </c>
      <c r="B97" s="36" t="s">
        <v>1119</v>
      </c>
      <c r="C97" s="170" t="s">
        <v>2044</v>
      </c>
      <c r="D97" s="265" t="s">
        <v>2091</v>
      </c>
      <c r="E97" s="265" t="s">
        <v>2100</v>
      </c>
      <c r="F97" s="527" t="str">
        <f>VLOOKUP(C97,GrupeTable!A:P,13,0)</f>
        <v>H05VV-F(Eca)</v>
      </c>
      <c r="G97" s="52"/>
      <c r="H97" s="529" t="str">
        <f>VLOOKUP(C97,GrupeTable!A:P,14,0)</f>
        <v>PP/J</v>
      </c>
      <c r="I97" s="529"/>
      <c r="J97" s="529" t="e">
        <f>_xlfn.XLOOKUP(C97,#REF!,#REF!)</f>
        <v>#REF!</v>
      </c>
      <c r="K97" s="520" t="str">
        <f>VLOOKUP(C97,GrupeTable!A:P,15,0)</f>
        <v>PVC-om izoliran i oplašten finožični kabel</v>
      </c>
      <c r="L97" s="521"/>
      <c r="M97" s="522"/>
      <c r="O97" s="513"/>
    </row>
    <row r="98" spans="1:15" ht="9" customHeight="1" x14ac:dyDescent="0.4">
      <c r="A98" s="170">
        <v>95</v>
      </c>
      <c r="B98" s="36" t="s">
        <v>1119</v>
      </c>
      <c r="C98" s="170" t="s">
        <v>2044</v>
      </c>
      <c r="D98" s="265" t="s">
        <v>2091</v>
      </c>
      <c r="E98" s="265" t="s">
        <v>2100</v>
      </c>
      <c r="F98" s="528"/>
      <c r="G98" s="53"/>
      <c r="H98" s="530"/>
      <c r="I98" s="530"/>
      <c r="J98" s="530"/>
      <c r="K98" s="56"/>
      <c r="L98" s="54"/>
      <c r="M98" s="55" t="str">
        <f>VLOOKUP(C97,GrupeTable!A:P,16,0)</f>
        <v>HRN EN 50525-2-11</v>
      </c>
      <c r="O98" s="513"/>
    </row>
    <row r="99" spans="1:15" ht="5.0999999999999996" customHeight="1" x14ac:dyDescent="0.4">
      <c r="A99" s="170">
        <v>96</v>
      </c>
      <c r="B99" s="36" t="s">
        <v>1119</v>
      </c>
      <c r="C99" s="170" t="s">
        <v>2044</v>
      </c>
      <c r="D99" s="265" t="s">
        <v>2091</v>
      </c>
      <c r="E99" s="265" t="s">
        <v>2100</v>
      </c>
      <c r="F99" s="46"/>
      <c r="G99" s="2"/>
      <c r="H99" s="113"/>
      <c r="I99" s="45"/>
      <c r="J99" s="57"/>
      <c r="K99" s="49"/>
      <c r="L99" s="50"/>
      <c r="M99" s="48"/>
      <c r="O99" s="513"/>
    </row>
    <row r="100" spans="1:15" ht="10.199999999999999" customHeight="1" x14ac:dyDescent="0.4">
      <c r="A100" s="170">
        <v>97</v>
      </c>
      <c r="B100" s="36">
        <v>11001</v>
      </c>
      <c r="C100" s="170" t="s">
        <v>2044</v>
      </c>
      <c r="D100" s="265" t="s">
        <v>2091</v>
      </c>
      <c r="E100" s="265" t="s">
        <v>2100</v>
      </c>
      <c r="F100" s="139" t="s">
        <v>556</v>
      </c>
      <c r="G100" s="140" t="str">
        <f>IF(F100&gt;0.1,Import1!$N$6,"")</f>
        <v>€ /km</v>
      </c>
      <c r="H100" s="141" t="str">
        <f ca="1">IF(F100&gt;0.1,VLOOKUP(B100,Import1!$U:$X,Import1!$O$6,FALSE),"")</f>
        <v>562</v>
      </c>
      <c r="I100" s="123"/>
      <c r="J100" s="142">
        <v>100</v>
      </c>
      <c r="K100" s="143" t="s">
        <v>619</v>
      </c>
      <c r="L100" s="144">
        <v>19.2</v>
      </c>
      <c r="M100" s="144">
        <v>55</v>
      </c>
      <c r="O100" s="513"/>
    </row>
    <row r="101" spans="1:15" ht="10.199999999999999" customHeight="1" x14ac:dyDescent="0.4">
      <c r="A101" s="170">
        <v>98</v>
      </c>
      <c r="B101" s="36">
        <v>11002</v>
      </c>
      <c r="C101" s="170" t="s">
        <v>2044</v>
      </c>
      <c r="D101" s="265" t="s">
        <v>2091</v>
      </c>
      <c r="E101" s="265" t="s">
        <v>2100</v>
      </c>
      <c r="F101" s="145" t="s">
        <v>557</v>
      </c>
      <c r="G101" s="146" t="str">
        <f>IF(F101&gt;0.1,Import1!$N$6,"")</f>
        <v>€ /km</v>
      </c>
      <c r="H101" s="147" t="str">
        <f ca="1">IF(F101&gt;0.1,VLOOKUP(B101,Import1!$U:$X,Import1!$O$6,FALSE),"")</f>
        <v>788</v>
      </c>
      <c r="I101" s="123"/>
      <c r="J101" s="148">
        <v>100</v>
      </c>
      <c r="K101" s="149" t="s">
        <v>620</v>
      </c>
      <c r="L101" s="150">
        <v>28.8</v>
      </c>
      <c r="M101" s="150">
        <v>68</v>
      </c>
      <c r="O101" s="513"/>
    </row>
    <row r="102" spans="1:15" ht="10.199999999999999" customHeight="1" x14ac:dyDescent="0.4">
      <c r="A102" s="170">
        <v>99</v>
      </c>
      <c r="B102" s="36">
        <v>11003</v>
      </c>
      <c r="C102" s="170" t="s">
        <v>2044</v>
      </c>
      <c r="D102" s="265" t="s">
        <v>2091</v>
      </c>
      <c r="E102" s="265" t="s">
        <v>2100</v>
      </c>
      <c r="F102" s="139" t="s">
        <v>558</v>
      </c>
      <c r="G102" s="140" t="str">
        <f>IF(F102&gt;0.1,Import1!$N$6,"")</f>
        <v>€ /km</v>
      </c>
      <c r="H102" s="141" t="str">
        <f ca="1">IF(F102&gt;0.1,VLOOKUP(B102,Import1!$U:$X,Import1!$O$6,FALSE),"")</f>
        <v>1.120</v>
      </c>
      <c r="I102" s="123"/>
      <c r="J102" s="142">
        <v>100</v>
      </c>
      <c r="K102" s="143" t="s">
        <v>621</v>
      </c>
      <c r="L102" s="144">
        <v>38.4</v>
      </c>
      <c r="M102" s="144">
        <v>86</v>
      </c>
      <c r="O102" s="513"/>
    </row>
    <row r="103" spans="1:15" ht="10.199999999999999" customHeight="1" x14ac:dyDescent="0.4">
      <c r="A103" s="170">
        <v>100</v>
      </c>
      <c r="B103" s="36">
        <v>11004</v>
      </c>
      <c r="C103" s="170" t="s">
        <v>2044</v>
      </c>
      <c r="D103" s="265" t="s">
        <v>2091</v>
      </c>
      <c r="E103" s="265" t="s">
        <v>2100</v>
      </c>
      <c r="F103" s="145" t="s">
        <v>559</v>
      </c>
      <c r="G103" s="146" t="str">
        <f>IF(F103&gt;0.1,Import1!$N$6,"")</f>
        <v>€ /km</v>
      </c>
      <c r="H103" s="147" t="str">
        <f ca="1">IF(F103&gt;0.1,VLOOKUP(B103,Import1!$U:$X,Import1!$O$6,FALSE),"")</f>
        <v>1.379</v>
      </c>
      <c r="I103" s="123"/>
      <c r="J103" s="148">
        <v>100</v>
      </c>
      <c r="K103" s="149" t="s">
        <v>609</v>
      </c>
      <c r="L103" s="150">
        <v>48</v>
      </c>
      <c r="M103" s="150">
        <v>102</v>
      </c>
      <c r="O103" s="513"/>
    </row>
    <row r="104" spans="1:15" ht="10.199999999999999" customHeight="1" x14ac:dyDescent="0.4">
      <c r="A104" s="170">
        <v>101</v>
      </c>
      <c r="B104" s="36">
        <v>11005</v>
      </c>
      <c r="C104" s="170" t="s">
        <v>2044</v>
      </c>
      <c r="D104" s="265" t="s">
        <v>2091</v>
      </c>
      <c r="E104" s="265" t="s">
        <v>2100</v>
      </c>
      <c r="F104" s="139" t="s">
        <v>560</v>
      </c>
      <c r="G104" s="140" t="str">
        <f>IF(F104&gt;0.1,Import1!$N$6,"")</f>
        <v>€ /km</v>
      </c>
      <c r="H104" s="141" t="str">
        <f ca="1">IF(F104&gt;0.1,VLOOKUP(B104,Import1!$U:$X,Import1!$O$6,FALSE),"")</f>
        <v>2.006</v>
      </c>
      <c r="I104" s="123"/>
      <c r="J104" s="142">
        <v>100</v>
      </c>
      <c r="K104" s="143" t="s">
        <v>622</v>
      </c>
      <c r="L104" s="144">
        <v>67.2</v>
      </c>
      <c r="M104" s="144">
        <v>136</v>
      </c>
      <c r="O104" s="513"/>
    </row>
    <row r="105" spans="1:15" ht="10.199999999999999" customHeight="1" x14ac:dyDescent="0.4">
      <c r="A105" s="170">
        <v>102</v>
      </c>
      <c r="B105" s="36" t="s">
        <v>1119</v>
      </c>
      <c r="C105" s="170" t="s">
        <v>2044</v>
      </c>
      <c r="D105" s="265" t="s">
        <v>2091</v>
      </c>
      <c r="E105" s="265" t="s">
        <v>2100</v>
      </c>
      <c r="F105" s="145"/>
      <c r="G105" s="146" t="str">
        <f>IF(F105&gt;0.1,Import1!$N$6,"")</f>
        <v/>
      </c>
      <c r="H105" s="147" t="str">
        <f>IF(F105&gt;0.1,VLOOKUP(B105,Import1!$U:$X,Import1!$O$6,FALSE),"")</f>
        <v/>
      </c>
      <c r="I105" s="123"/>
      <c r="J105" s="148"/>
      <c r="K105" s="149"/>
      <c r="L105" s="150"/>
      <c r="M105" s="150"/>
      <c r="O105" s="513"/>
    </row>
    <row r="106" spans="1:15" ht="10.199999999999999" customHeight="1" x14ac:dyDescent="0.4">
      <c r="A106" s="170">
        <v>103</v>
      </c>
      <c r="B106" s="36">
        <v>11006</v>
      </c>
      <c r="C106" s="170" t="s">
        <v>2044</v>
      </c>
      <c r="D106" s="265" t="s">
        <v>2091</v>
      </c>
      <c r="E106" s="265" t="s">
        <v>2100</v>
      </c>
      <c r="F106" s="139" t="s">
        <v>537</v>
      </c>
      <c r="G106" s="140" t="str">
        <f>IF(F106&gt;0.1,Import1!$N$6,"")</f>
        <v>€ /km</v>
      </c>
      <c r="H106" s="141" t="str">
        <f ca="1">IF(F106&gt;0.1,VLOOKUP(B106,Import1!$U:$X,Import1!$O$6,FALSE),"")</f>
        <v>737</v>
      </c>
      <c r="I106" s="123"/>
      <c r="J106" s="142">
        <v>100</v>
      </c>
      <c r="K106" s="143">
        <v>7</v>
      </c>
      <c r="L106" s="144">
        <v>28.8</v>
      </c>
      <c r="M106" s="144">
        <v>73</v>
      </c>
      <c r="O106" s="513"/>
    </row>
    <row r="107" spans="1:15" ht="10.199999999999999" customHeight="1" x14ac:dyDescent="0.4">
      <c r="A107" s="170">
        <v>104</v>
      </c>
      <c r="B107" s="36">
        <v>11007</v>
      </c>
      <c r="C107" s="170" t="s">
        <v>2044</v>
      </c>
      <c r="D107" s="265" t="s">
        <v>2091</v>
      </c>
      <c r="E107" s="265" t="s">
        <v>2100</v>
      </c>
      <c r="F107" s="145" t="s">
        <v>538</v>
      </c>
      <c r="G107" s="146" t="str">
        <f>IF(F107&gt;0.1,Import1!$N$6,"")</f>
        <v>€ /km</v>
      </c>
      <c r="H107" s="147" t="str">
        <f ca="1">IF(F107&gt;0.1,VLOOKUP(B107,Import1!$U:$X,Import1!$O$6,FALSE),"")</f>
        <v>998</v>
      </c>
      <c r="I107" s="123"/>
      <c r="J107" s="148" t="s">
        <v>543</v>
      </c>
      <c r="K107" s="149" t="s">
        <v>608</v>
      </c>
      <c r="L107" s="150">
        <v>43.2</v>
      </c>
      <c r="M107" s="150">
        <v>92</v>
      </c>
      <c r="O107" s="513"/>
    </row>
    <row r="108" spans="1:15" ht="10.199999999999999" customHeight="1" x14ac:dyDescent="0.4">
      <c r="A108" s="170">
        <v>105</v>
      </c>
      <c r="B108" s="36">
        <v>11008</v>
      </c>
      <c r="C108" s="170" t="s">
        <v>2044</v>
      </c>
      <c r="D108" s="265" t="s">
        <v>2091</v>
      </c>
      <c r="E108" s="265" t="s">
        <v>2100</v>
      </c>
      <c r="F108" s="139" t="s">
        <v>540</v>
      </c>
      <c r="G108" s="140" t="str">
        <f>IF(F108&gt;0.1,Import1!$N$6,"")</f>
        <v>€ /km</v>
      </c>
      <c r="H108" s="141" t="str">
        <f ca="1">IF(F108&gt;0.1,VLOOKUP(B108,Import1!$U:$X,Import1!$O$6,FALSE),"")</f>
        <v>1.434</v>
      </c>
      <c r="I108" s="123"/>
      <c r="J108" s="142">
        <v>100</v>
      </c>
      <c r="K108" s="143" t="s">
        <v>623</v>
      </c>
      <c r="L108" s="144">
        <v>57.6</v>
      </c>
      <c r="M108" s="144">
        <v>116</v>
      </c>
      <c r="O108" s="513"/>
    </row>
    <row r="109" spans="1:15" ht="10.199999999999999" customHeight="1" x14ac:dyDescent="0.4">
      <c r="A109" s="170">
        <v>106</v>
      </c>
      <c r="B109" s="36">
        <v>11009</v>
      </c>
      <c r="C109" s="170" t="s">
        <v>2044</v>
      </c>
      <c r="D109" s="265" t="s">
        <v>2091</v>
      </c>
      <c r="E109" s="265" t="s">
        <v>2100</v>
      </c>
      <c r="F109" s="145" t="s">
        <v>541</v>
      </c>
      <c r="G109" s="146" t="str">
        <f>IF(F109&gt;0.1,Import1!$N$6,"")</f>
        <v>€ /km</v>
      </c>
      <c r="H109" s="147" t="str">
        <f ca="1">IF(F109&gt;0.1,VLOOKUP(B109,Import1!$U:$X,Import1!$O$6,FALSE),"")</f>
        <v>1.667</v>
      </c>
      <c r="I109" s="123"/>
      <c r="J109" s="148" t="s">
        <v>543</v>
      </c>
      <c r="K109" s="149" t="s">
        <v>624</v>
      </c>
      <c r="L109" s="150">
        <v>72</v>
      </c>
      <c r="M109" s="150">
        <v>142</v>
      </c>
      <c r="O109" s="513"/>
    </row>
    <row r="110" spans="1:15" ht="10.199999999999999" customHeight="1" x14ac:dyDescent="0.4">
      <c r="A110" s="170">
        <v>107</v>
      </c>
      <c r="B110" s="36">
        <v>11010</v>
      </c>
      <c r="C110" s="170" t="s">
        <v>2044</v>
      </c>
      <c r="D110" s="265" t="s">
        <v>2091</v>
      </c>
      <c r="E110" s="265" t="s">
        <v>2100</v>
      </c>
      <c r="F110" s="139" t="s">
        <v>542</v>
      </c>
      <c r="G110" s="140" t="str">
        <f>IF(F110&gt;0.1,Import1!$N$6,"")</f>
        <v>€ /km</v>
      </c>
      <c r="H110" s="141" t="str">
        <f ca="1">IF(F110&gt;0.1,VLOOKUP(B110,Import1!$U:$X,Import1!$O$6,FALSE),"")</f>
        <v>2.678</v>
      </c>
      <c r="I110" s="123"/>
      <c r="J110" s="142">
        <v>100</v>
      </c>
      <c r="K110" s="143" t="s">
        <v>625</v>
      </c>
      <c r="L110" s="144">
        <v>100.8</v>
      </c>
      <c r="M110" s="144">
        <v>189</v>
      </c>
      <c r="O110" s="513"/>
    </row>
    <row r="111" spans="1:15" ht="10.199999999999999" customHeight="1" x14ac:dyDescent="0.4">
      <c r="A111" s="170">
        <v>108</v>
      </c>
      <c r="B111" s="36" t="s">
        <v>1119</v>
      </c>
      <c r="C111" s="170" t="s">
        <v>2044</v>
      </c>
      <c r="D111" s="265" t="s">
        <v>2091</v>
      </c>
      <c r="E111" s="265" t="s">
        <v>2100</v>
      </c>
      <c r="F111" s="145"/>
      <c r="G111" s="146" t="str">
        <f>IF(F111&gt;0.1,Import1!$N$6,"")</f>
        <v/>
      </c>
      <c r="H111" s="147" t="str">
        <f>IF(F111&gt;0.1,VLOOKUP(B111,Import1!$U:$X,Import1!$O$6,FALSE),"")</f>
        <v/>
      </c>
      <c r="I111" s="123"/>
      <c r="J111" s="148"/>
      <c r="K111" s="149"/>
      <c r="L111" s="150"/>
      <c r="M111" s="150"/>
      <c r="O111" s="513"/>
    </row>
    <row r="112" spans="1:15" ht="10.199999999999999" customHeight="1" x14ac:dyDescent="0.4">
      <c r="A112" s="170">
        <v>109</v>
      </c>
      <c r="B112" s="36">
        <v>11011</v>
      </c>
      <c r="C112" s="170" t="s">
        <v>2044</v>
      </c>
      <c r="D112" s="265" t="s">
        <v>2091</v>
      </c>
      <c r="E112" s="265" t="s">
        <v>2100</v>
      </c>
      <c r="F112" s="139" t="s">
        <v>544</v>
      </c>
      <c r="G112" s="140" t="str">
        <f>IF(F112&gt;0.1,Import1!$N$6,"")</f>
        <v>€ /km</v>
      </c>
      <c r="H112" s="141" t="str">
        <f ca="1">IF(F112&gt;0.1,VLOOKUP(B112,Import1!$U:$X,Import1!$O$6,FALSE),"")</f>
        <v>1.355</v>
      </c>
      <c r="I112" s="123"/>
      <c r="J112" s="142">
        <v>100</v>
      </c>
      <c r="K112" s="143" t="s">
        <v>626</v>
      </c>
      <c r="L112" s="144">
        <v>48</v>
      </c>
      <c r="M112" s="144">
        <v>116</v>
      </c>
      <c r="O112" s="513"/>
    </row>
    <row r="113" spans="1:15" ht="10.199999999999999" customHeight="1" x14ac:dyDescent="0.4">
      <c r="A113" s="170">
        <v>110</v>
      </c>
      <c r="B113" s="36">
        <v>11012</v>
      </c>
      <c r="C113" s="170" t="s">
        <v>2044</v>
      </c>
      <c r="D113" s="265" t="s">
        <v>2091</v>
      </c>
      <c r="E113" s="265" t="s">
        <v>2100</v>
      </c>
      <c r="F113" s="145" t="s">
        <v>545</v>
      </c>
      <c r="G113" s="146" t="str">
        <f>IF(F113&gt;0.1,Import1!$N$6,"")</f>
        <v>€ /km</v>
      </c>
      <c r="H113" s="147" t="str">
        <f ca="1">IF(F113&gt;0.1,VLOOKUP(B113,Import1!$U:$X,Import1!$O$6,FALSE),"")</f>
        <v>1.659</v>
      </c>
      <c r="I113" s="123"/>
      <c r="J113" s="148" t="s">
        <v>543</v>
      </c>
      <c r="K113" s="149" t="s">
        <v>624</v>
      </c>
      <c r="L113" s="150">
        <v>72</v>
      </c>
      <c r="M113" s="150">
        <v>146</v>
      </c>
      <c r="O113" s="513"/>
    </row>
    <row r="114" spans="1:15" ht="10.199999999999999" customHeight="1" x14ac:dyDescent="0.4">
      <c r="A114" s="170">
        <v>111</v>
      </c>
      <c r="B114" s="36">
        <v>11013</v>
      </c>
      <c r="C114" s="170" t="s">
        <v>2044</v>
      </c>
      <c r="D114" s="265" t="s">
        <v>2091</v>
      </c>
      <c r="E114" s="265" t="s">
        <v>2100</v>
      </c>
      <c r="F114" s="139" t="s">
        <v>546</v>
      </c>
      <c r="G114" s="140" t="str">
        <f>IF(F114&gt;0.1,Import1!$N$6,"")</f>
        <v>€ /km</v>
      </c>
      <c r="H114" s="141" t="str">
        <f ca="1">IF(F114&gt;0.1,VLOOKUP(B114,Import1!$U:$X,Import1!$O$6,FALSE),"")</f>
        <v>2.341</v>
      </c>
      <c r="I114" s="123"/>
      <c r="J114" s="142">
        <v>100</v>
      </c>
      <c r="K114" s="143" t="s">
        <v>565</v>
      </c>
      <c r="L114" s="144">
        <v>96</v>
      </c>
      <c r="M114" s="144">
        <v>179</v>
      </c>
      <c r="O114" s="513"/>
    </row>
    <row r="115" spans="1:15" ht="10.199999999999999" customHeight="1" x14ac:dyDescent="0.4">
      <c r="A115" s="170">
        <v>112</v>
      </c>
      <c r="B115" s="36">
        <v>11014</v>
      </c>
      <c r="C115" s="170" t="s">
        <v>2044</v>
      </c>
      <c r="D115" s="265" t="s">
        <v>2091</v>
      </c>
      <c r="E115" s="265" t="s">
        <v>2100</v>
      </c>
      <c r="F115" s="145" t="s">
        <v>547</v>
      </c>
      <c r="G115" s="146" t="str">
        <f>IF(F115&gt;0.1,Import1!$N$6,"")</f>
        <v>€ /km</v>
      </c>
      <c r="H115" s="147" t="str">
        <f ca="1">IF(F115&gt;0.1,VLOOKUP(B115,Import1!$U:$X,Import1!$O$6,FALSE),"")</f>
        <v>2.661</v>
      </c>
      <c r="I115" s="123"/>
      <c r="J115" s="148">
        <v>100</v>
      </c>
      <c r="K115" s="149" t="s">
        <v>567</v>
      </c>
      <c r="L115" s="150">
        <v>120</v>
      </c>
      <c r="M115" s="150">
        <v>218</v>
      </c>
      <c r="O115" s="513"/>
    </row>
    <row r="116" spans="1:15" ht="10.199999999999999" customHeight="1" x14ac:dyDescent="0.4">
      <c r="A116" s="170">
        <v>113</v>
      </c>
      <c r="B116" s="36" t="s">
        <v>1119</v>
      </c>
      <c r="C116" s="170" t="s">
        <v>2044</v>
      </c>
      <c r="D116" s="265" t="s">
        <v>2091</v>
      </c>
      <c r="E116" s="265" t="s">
        <v>2100</v>
      </c>
      <c r="F116" s="139"/>
      <c r="G116" s="140" t="str">
        <f>IF(F116&gt;0.1,Import1!$N$6,"")</f>
        <v/>
      </c>
      <c r="H116" s="141" t="str">
        <f>IF(F116&gt;0.1,VLOOKUP(B116,Import1!$U:$X,Import1!$O$6,FALSE),"")</f>
        <v/>
      </c>
      <c r="I116" s="123"/>
      <c r="J116" s="142"/>
      <c r="K116" s="143"/>
      <c r="L116" s="144"/>
      <c r="M116" s="144"/>
      <c r="O116" s="513"/>
    </row>
    <row r="117" spans="1:15" ht="10.199999999999999" customHeight="1" x14ac:dyDescent="0.4">
      <c r="A117" s="170">
        <v>114</v>
      </c>
      <c r="B117" s="36">
        <v>11015</v>
      </c>
      <c r="C117" s="170" t="s">
        <v>2044</v>
      </c>
      <c r="D117" s="265" t="s">
        <v>2091</v>
      </c>
      <c r="E117" s="265" t="s">
        <v>2100</v>
      </c>
      <c r="F117" s="145" t="s">
        <v>548</v>
      </c>
      <c r="G117" s="146" t="str">
        <f>IF(F117&gt;0.1,Import1!$N$6,"")</f>
        <v>€ /km</v>
      </c>
      <c r="H117" s="147" t="str">
        <f ca="1">IF(F117&gt;0.1,VLOOKUP(B117,Import1!$U:$X,Import1!$O$6,FALSE),"")</f>
        <v>3.941</v>
      </c>
      <c r="I117" s="123"/>
      <c r="J117" s="148" t="s">
        <v>1069</v>
      </c>
      <c r="K117" s="149">
        <v>12</v>
      </c>
      <c r="L117" s="150">
        <v>153.6</v>
      </c>
      <c r="M117" s="150">
        <v>257</v>
      </c>
      <c r="O117" s="513"/>
    </row>
    <row r="118" spans="1:15" ht="10.199999999999999" customHeight="1" x14ac:dyDescent="0.4">
      <c r="A118" s="170">
        <v>115</v>
      </c>
      <c r="B118" s="36">
        <v>11016</v>
      </c>
      <c r="C118" s="170" t="s">
        <v>2044</v>
      </c>
      <c r="D118" s="265" t="s">
        <v>2091</v>
      </c>
      <c r="E118" s="265" t="s">
        <v>2100</v>
      </c>
      <c r="F118" s="139" t="s">
        <v>550</v>
      </c>
      <c r="G118" s="140" t="str">
        <f>IF(F118&gt;0.1,Import1!$N$6,"")</f>
        <v>€ /km</v>
      </c>
      <c r="H118" s="141" t="str">
        <f ca="1">IF(F118&gt;0.1,VLOOKUP(B118,Import1!$U:$X,Import1!$O$6,FALSE),"")</f>
        <v>5.981</v>
      </c>
      <c r="I118" s="123"/>
      <c r="J118" s="142" t="s">
        <v>534</v>
      </c>
      <c r="K118" s="143" t="s">
        <v>598</v>
      </c>
      <c r="L118" s="144">
        <v>230.4</v>
      </c>
      <c r="M118" s="144">
        <v>377</v>
      </c>
      <c r="O118" s="513"/>
    </row>
    <row r="119" spans="1:15" ht="10.199999999999999" customHeight="1" x14ac:dyDescent="0.4">
      <c r="A119" s="170">
        <v>116</v>
      </c>
      <c r="B119" s="36" t="s">
        <v>1119</v>
      </c>
      <c r="C119" s="170" t="s">
        <v>2044</v>
      </c>
      <c r="D119" s="265" t="s">
        <v>2091</v>
      </c>
      <c r="E119" s="265" t="s">
        <v>2100</v>
      </c>
      <c r="F119" s="145"/>
      <c r="G119" s="146" t="str">
        <f>IF(F119&gt;0.1,Import1!$N$6,"")</f>
        <v/>
      </c>
      <c r="H119" s="147" t="str">
        <f>IF(F119&gt;0.1,VLOOKUP(B119,Import1!$U:$X,Import1!$O$6,FALSE),"")</f>
        <v/>
      </c>
      <c r="I119" s="123"/>
      <c r="J119" s="148"/>
      <c r="K119" s="149"/>
      <c r="L119" s="150"/>
      <c r="M119" s="150"/>
      <c r="O119" s="513"/>
    </row>
    <row r="120" spans="1:15" ht="10.199999999999999" customHeight="1" x14ac:dyDescent="0.4">
      <c r="A120" s="170">
        <v>117</v>
      </c>
      <c r="B120" s="36">
        <v>11017</v>
      </c>
      <c r="C120" s="170" t="s">
        <v>2044</v>
      </c>
      <c r="D120" s="265" t="s">
        <v>2091</v>
      </c>
      <c r="E120" s="265" t="s">
        <v>2100</v>
      </c>
      <c r="F120" s="139" t="s">
        <v>549</v>
      </c>
      <c r="G120" s="140" t="str">
        <f>IF(F120&gt;0.1,Import1!$N$6,"")</f>
        <v>€ /km</v>
      </c>
      <c r="H120" s="141" t="str">
        <f ca="1">IF(F120&gt;0.1,VLOOKUP(B120,Import1!$U:$X,Import1!$O$6,FALSE),"")</f>
        <v>4.679</v>
      </c>
      <c r="I120" s="123"/>
      <c r="J120" s="142" t="s">
        <v>534</v>
      </c>
      <c r="K120" s="143" t="s">
        <v>627</v>
      </c>
      <c r="L120" s="144">
        <v>192</v>
      </c>
      <c r="M120" s="144">
        <v>311</v>
      </c>
      <c r="O120" s="513"/>
    </row>
    <row r="121" spans="1:15" ht="10.199999999999999" customHeight="1" x14ac:dyDescent="0.4">
      <c r="A121" s="170">
        <v>118</v>
      </c>
      <c r="B121" s="36">
        <v>11018</v>
      </c>
      <c r="C121" s="170" t="s">
        <v>2044</v>
      </c>
      <c r="D121" s="265" t="s">
        <v>2091</v>
      </c>
      <c r="E121" s="265" t="s">
        <v>2100</v>
      </c>
      <c r="F121" s="145" t="s">
        <v>551</v>
      </c>
      <c r="G121" s="146" t="str">
        <f>IF(F121&gt;0.1,Import1!$N$6,"")</f>
        <v>€ /km</v>
      </c>
      <c r="H121" s="147" t="str">
        <f ca="1">IF(F121&gt;0.1,VLOOKUP(B121,Import1!$U:$X,Import1!$O$6,FALSE),"")</f>
        <v>6.764</v>
      </c>
      <c r="I121" s="123"/>
      <c r="J121" s="148" t="s">
        <v>534</v>
      </c>
      <c r="K121" s="149">
        <v>16</v>
      </c>
      <c r="L121" s="150">
        <v>288</v>
      </c>
      <c r="M121" s="150">
        <v>455</v>
      </c>
      <c r="O121" s="513"/>
    </row>
    <row r="122" spans="1:15" ht="10.199999999999999" customHeight="1" x14ac:dyDescent="0.4">
      <c r="A122" s="170">
        <v>119</v>
      </c>
      <c r="B122" s="36" t="s">
        <v>1119</v>
      </c>
      <c r="C122" s="170" t="s">
        <v>2045</v>
      </c>
      <c r="D122" s="265" t="s">
        <v>2101</v>
      </c>
      <c r="E122" s="265" t="s">
        <v>2102</v>
      </c>
      <c r="H122" s="153"/>
      <c r="I122" s="123"/>
    </row>
    <row r="123" spans="1:15" ht="9" customHeight="1" x14ac:dyDescent="0.4">
      <c r="A123" s="170">
        <v>120</v>
      </c>
      <c r="B123" s="36" t="s">
        <v>1119</v>
      </c>
      <c r="C123" s="170" t="s">
        <v>2045</v>
      </c>
      <c r="D123" s="265" t="s">
        <v>2101</v>
      </c>
      <c r="E123" s="265" t="s">
        <v>2102</v>
      </c>
      <c r="F123" s="527" t="str">
        <f>VLOOKUP(C123,GrupeTable!A:P,13,0)</f>
        <v>H05RR-F(Eca)</v>
      </c>
      <c r="G123" s="52"/>
      <c r="H123" s="529">
        <f>VLOOKUP(C123,GrupeTable!A:P,14,0)</f>
        <v>0</v>
      </c>
      <c r="I123" s="529"/>
      <c r="J123" s="529" t="e">
        <f>_xlfn.XLOOKUP(C123,#REF!,#REF!)</f>
        <v>#REF!</v>
      </c>
      <c r="K123" s="520" t="str">
        <f>VLOOKUP(C123,GrupeTable!A:P,15,0)</f>
        <v>Lakom gumom oplašten i izoliran fleksibilni kabel</v>
      </c>
      <c r="L123" s="521"/>
      <c r="M123" s="522"/>
      <c r="O123" s="514" t="s">
        <v>2153</v>
      </c>
    </row>
    <row r="124" spans="1:15" ht="9" customHeight="1" x14ac:dyDescent="0.4">
      <c r="A124" s="170">
        <v>121</v>
      </c>
      <c r="B124" s="36" t="s">
        <v>1119</v>
      </c>
      <c r="C124" s="170" t="s">
        <v>2045</v>
      </c>
      <c r="D124" s="265" t="s">
        <v>2101</v>
      </c>
      <c r="E124" s="265" t="s">
        <v>2102</v>
      </c>
      <c r="F124" s="528"/>
      <c r="G124" s="53"/>
      <c r="H124" s="530"/>
      <c r="I124" s="530"/>
      <c r="J124" s="530"/>
      <c r="K124" s="56"/>
      <c r="L124" s="54"/>
      <c r="M124" s="55" t="str">
        <f>VLOOKUP(C123,GrupeTable!A:P,16,0)</f>
        <v>HRN EN 50525-2-21</v>
      </c>
      <c r="O124" s="514"/>
    </row>
    <row r="125" spans="1:15" ht="5.0999999999999996" customHeight="1" x14ac:dyDescent="0.4">
      <c r="A125" s="170">
        <v>122</v>
      </c>
      <c r="B125" s="36" t="s">
        <v>1119</v>
      </c>
      <c r="C125" s="170" t="s">
        <v>2045</v>
      </c>
      <c r="D125" s="265" t="s">
        <v>2101</v>
      </c>
      <c r="E125" s="265" t="s">
        <v>2102</v>
      </c>
      <c r="F125" s="46"/>
      <c r="G125" s="2"/>
      <c r="H125" s="113"/>
      <c r="I125" s="45"/>
      <c r="J125" s="57"/>
      <c r="K125" s="49"/>
      <c r="L125" s="50"/>
      <c r="M125" s="48"/>
      <c r="O125" s="514"/>
    </row>
    <row r="126" spans="1:15" ht="10.199999999999999" customHeight="1" x14ac:dyDescent="0.4">
      <c r="A126" s="170">
        <v>123</v>
      </c>
      <c r="B126" s="36">
        <v>21101</v>
      </c>
      <c r="C126" s="170" t="s">
        <v>2045</v>
      </c>
      <c r="D126" s="265" t="s">
        <v>2101</v>
      </c>
      <c r="E126" s="265" t="s">
        <v>2102</v>
      </c>
      <c r="F126" s="139" t="s">
        <v>556</v>
      </c>
      <c r="G126" s="140" t="str">
        <f>IF(F126&gt;0.1,Import1!$N$6,"")</f>
        <v>€ /km</v>
      </c>
      <c r="H126" s="141" t="str">
        <f ca="1">IF(F126&gt;0.1,VLOOKUP(B126,Import1!$U:$X,Import1!$O$6,FALSE),"")</f>
        <v>964</v>
      </c>
      <c r="I126" s="123"/>
      <c r="J126" s="142">
        <v>100</v>
      </c>
      <c r="K126" s="143">
        <v>6.8</v>
      </c>
      <c r="L126" s="144">
        <v>18.239999999999998</v>
      </c>
      <c r="M126" s="144">
        <v>70</v>
      </c>
      <c r="O126" s="514"/>
    </row>
    <row r="127" spans="1:15" ht="10.199999999999999" customHeight="1" x14ac:dyDescent="0.4">
      <c r="A127" s="170">
        <v>124</v>
      </c>
      <c r="B127" s="36" t="s">
        <v>1119</v>
      </c>
      <c r="C127" s="170" t="s">
        <v>2045</v>
      </c>
      <c r="D127" s="265" t="s">
        <v>2101</v>
      </c>
      <c r="E127" s="265" t="s">
        <v>2102</v>
      </c>
      <c r="F127" s="145"/>
      <c r="G127" s="146" t="str">
        <f>IF(F127&gt;0.1,Import1!$N$6,"")</f>
        <v/>
      </c>
      <c r="H127" s="147" t="str">
        <f>IF(F127&gt;0.1,VLOOKUP(B127,Import1!$U:$X,Import1!$O$6,FALSE),"")</f>
        <v/>
      </c>
      <c r="I127" s="123"/>
      <c r="J127" s="148"/>
      <c r="K127" s="149"/>
      <c r="L127" s="150"/>
      <c r="M127" s="150"/>
      <c r="O127" s="514"/>
    </row>
    <row r="128" spans="1:15" ht="10.199999999999999" customHeight="1" x14ac:dyDescent="0.4">
      <c r="A128" s="170">
        <v>125</v>
      </c>
      <c r="B128" s="36">
        <v>21102</v>
      </c>
      <c r="C128" s="170" t="s">
        <v>2045</v>
      </c>
      <c r="D128" s="265" t="s">
        <v>2101</v>
      </c>
      <c r="E128" s="265" t="s">
        <v>2102</v>
      </c>
      <c r="F128" s="139" t="s">
        <v>537</v>
      </c>
      <c r="G128" s="140" t="str">
        <f>IF(F128&gt;0.1,Import1!$N$6,"")</f>
        <v>€ /km</v>
      </c>
      <c r="H128" s="141" t="str">
        <f ca="1">IF(F128&gt;0.1,VLOOKUP(B128,Import1!$U:$X,Import1!$O$6,FALSE),"")</f>
        <v>1.247</v>
      </c>
      <c r="I128" s="123"/>
      <c r="J128" s="142">
        <v>100</v>
      </c>
      <c r="K128" s="143" t="s">
        <v>623</v>
      </c>
      <c r="L128" s="144">
        <v>28.8</v>
      </c>
      <c r="M128" s="144">
        <v>110</v>
      </c>
      <c r="O128" s="514"/>
    </row>
    <row r="129" spans="1:15" ht="10.199999999999999" customHeight="1" x14ac:dyDescent="0.4">
      <c r="A129" s="170">
        <v>126</v>
      </c>
      <c r="B129" s="36">
        <v>21103</v>
      </c>
      <c r="C129" s="170" t="s">
        <v>2045</v>
      </c>
      <c r="D129" s="265" t="s">
        <v>2101</v>
      </c>
      <c r="E129" s="265" t="s">
        <v>2102</v>
      </c>
      <c r="F129" s="145" t="s">
        <v>538</v>
      </c>
      <c r="G129" s="146" t="str">
        <f>IF(F129&gt;0.1,Import1!$N$6,"")</f>
        <v>€ /km</v>
      </c>
      <c r="H129" s="147" t="str">
        <f ca="1">IF(F129&gt;0.1,VLOOKUP(B129,Import1!$U:$X,Import1!$O$6,FALSE),"")</f>
        <v>1.463</v>
      </c>
      <c r="I129" s="123"/>
      <c r="J129" s="148">
        <v>100</v>
      </c>
      <c r="K129" s="149">
        <v>9</v>
      </c>
      <c r="L129" s="150">
        <v>43.2</v>
      </c>
      <c r="M129" s="150">
        <v>130</v>
      </c>
      <c r="O129" s="514"/>
    </row>
    <row r="130" spans="1:15" ht="10.199999999999999" customHeight="1" x14ac:dyDescent="0.4">
      <c r="A130" s="170">
        <v>127</v>
      </c>
      <c r="B130" s="36">
        <v>21104</v>
      </c>
      <c r="C130" s="170" t="s">
        <v>2045</v>
      </c>
      <c r="D130" s="265" t="s">
        <v>2101</v>
      </c>
      <c r="E130" s="265" t="s">
        <v>2102</v>
      </c>
      <c r="F130" s="139" t="s">
        <v>540</v>
      </c>
      <c r="G130" s="140" t="str">
        <f>IF(F130&gt;0.1,Import1!$N$6,"")</f>
        <v>€ /km</v>
      </c>
      <c r="H130" s="141" t="str">
        <f ca="1">IF(F130&gt;0.1,VLOOKUP(B130,Import1!$U:$X,Import1!$O$6,FALSE),"")</f>
        <v>1.979</v>
      </c>
      <c r="I130" s="123"/>
      <c r="J130" s="142">
        <v>100</v>
      </c>
      <c r="K130" s="143">
        <v>10</v>
      </c>
      <c r="L130" s="144">
        <v>57.6</v>
      </c>
      <c r="M130" s="144">
        <v>160</v>
      </c>
      <c r="O130" s="514"/>
    </row>
    <row r="131" spans="1:15" ht="10.199999999999999" customHeight="1" x14ac:dyDescent="0.4">
      <c r="A131" s="170">
        <v>128</v>
      </c>
      <c r="B131" s="36">
        <v>21105</v>
      </c>
      <c r="C131" s="170" t="s">
        <v>2045</v>
      </c>
      <c r="D131" s="265" t="s">
        <v>2101</v>
      </c>
      <c r="E131" s="265" t="s">
        <v>2102</v>
      </c>
      <c r="F131" s="145" t="s">
        <v>541</v>
      </c>
      <c r="G131" s="146" t="str">
        <f>IF(F131&gt;0.1,Import1!$N$6,"")</f>
        <v>€ /km</v>
      </c>
      <c r="H131" s="147" t="str">
        <f ca="1">IF(F131&gt;0.1,VLOOKUP(B131,Import1!$U:$X,Import1!$O$6,FALSE),"")</f>
        <v>2.467</v>
      </c>
      <c r="I131" s="123"/>
      <c r="J131" s="148">
        <v>100</v>
      </c>
      <c r="K131" s="149" t="s">
        <v>567</v>
      </c>
      <c r="L131" s="150">
        <v>72</v>
      </c>
      <c r="M131" s="150">
        <v>200</v>
      </c>
      <c r="O131" s="514"/>
    </row>
    <row r="132" spans="1:15" ht="10.199999999999999" customHeight="1" x14ac:dyDescent="0.4">
      <c r="A132" s="170">
        <v>129</v>
      </c>
      <c r="B132" s="36" t="s">
        <v>1119</v>
      </c>
      <c r="C132" s="170" t="s">
        <v>2045</v>
      </c>
      <c r="D132" s="265" t="s">
        <v>2101</v>
      </c>
      <c r="E132" s="265" t="s">
        <v>2102</v>
      </c>
      <c r="F132" s="139"/>
      <c r="G132" s="140" t="str">
        <f>IF(F132&gt;0.1,Import1!$N$6,"")</f>
        <v/>
      </c>
      <c r="H132" s="141" t="str">
        <f>IF(F132&gt;0.1,VLOOKUP(B132,Import1!$U:$X,Import1!$O$6,FALSE),"")</f>
        <v/>
      </c>
      <c r="I132" s="123"/>
      <c r="J132" s="142"/>
      <c r="K132" s="143"/>
      <c r="L132" s="144"/>
      <c r="M132" s="144"/>
      <c r="O132" s="514"/>
    </row>
    <row r="133" spans="1:15" ht="10.199999999999999" customHeight="1" x14ac:dyDescent="0.4">
      <c r="A133" s="170">
        <v>130</v>
      </c>
      <c r="B133" s="36">
        <v>21106</v>
      </c>
      <c r="C133" s="170" t="s">
        <v>2045</v>
      </c>
      <c r="D133" s="265" t="s">
        <v>2101</v>
      </c>
      <c r="E133" s="265" t="s">
        <v>2102</v>
      </c>
      <c r="F133" s="145" t="s">
        <v>544</v>
      </c>
      <c r="G133" s="146" t="str">
        <f>IF(F133&gt;0.1,Import1!$N$6,"")</f>
        <v>€ /km</v>
      </c>
      <c r="H133" s="147" t="str">
        <f ca="1">IF(F133&gt;0.1,VLOOKUP(B133,Import1!$U:$X,Import1!$O$6,FALSE),"")</f>
        <v>1.954</v>
      </c>
      <c r="I133" s="123"/>
      <c r="J133" s="148">
        <v>100</v>
      </c>
      <c r="K133" s="149" t="s">
        <v>566</v>
      </c>
      <c r="L133" s="150">
        <v>48</v>
      </c>
      <c r="M133" s="150">
        <v>150</v>
      </c>
      <c r="O133" s="514"/>
    </row>
    <row r="134" spans="1:15" ht="10.199999999999999" customHeight="1" x14ac:dyDescent="0.4">
      <c r="A134" s="170">
        <v>131</v>
      </c>
      <c r="B134" s="36">
        <v>21107</v>
      </c>
      <c r="C134" s="170" t="s">
        <v>2045</v>
      </c>
      <c r="D134" s="265" t="s">
        <v>2101</v>
      </c>
      <c r="E134" s="265" t="s">
        <v>2102</v>
      </c>
      <c r="F134" s="139" t="s">
        <v>545</v>
      </c>
      <c r="G134" s="140" t="str">
        <f>IF(F134&gt;0.1,Import1!$N$6,"")</f>
        <v>€ /km</v>
      </c>
      <c r="H134" s="141" t="str">
        <f ca="1">IF(F134&gt;0.1,VLOOKUP(B134,Import1!$U:$X,Import1!$O$6,FALSE),"")</f>
        <v>2.177</v>
      </c>
      <c r="I134" s="123"/>
      <c r="J134" s="142">
        <v>100</v>
      </c>
      <c r="K134" s="143">
        <v>11</v>
      </c>
      <c r="L134" s="144">
        <v>72</v>
      </c>
      <c r="M134" s="144">
        <v>190</v>
      </c>
      <c r="O134" s="514"/>
    </row>
    <row r="135" spans="1:15" ht="10.199999999999999" customHeight="1" x14ac:dyDescent="0.4">
      <c r="A135" s="170">
        <v>132</v>
      </c>
      <c r="B135" s="36">
        <v>21108</v>
      </c>
      <c r="C135" s="170" t="s">
        <v>2045</v>
      </c>
      <c r="D135" s="265" t="s">
        <v>2101</v>
      </c>
      <c r="E135" s="265" t="s">
        <v>2102</v>
      </c>
      <c r="F135" s="145" t="s">
        <v>546</v>
      </c>
      <c r="G135" s="146" t="str">
        <f>IF(F135&gt;0.1,Import1!$N$6,"")</f>
        <v>€ /km</v>
      </c>
      <c r="H135" s="147" t="str">
        <f ca="1">IF(F135&gt;0.1,VLOOKUP(B135,Import1!$U:$X,Import1!$O$6,FALSE),"")</f>
        <v>3.000</v>
      </c>
      <c r="I135" s="123"/>
      <c r="J135" s="148">
        <v>100</v>
      </c>
      <c r="K135" s="149">
        <v>12</v>
      </c>
      <c r="L135" s="150">
        <v>96</v>
      </c>
      <c r="M135" s="150">
        <v>240</v>
      </c>
      <c r="O135" s="514"/>
    </row>
    <row r="136" spans="1:15" ht="10.199999999999999" customHeight="1" x14ac:dyDescent="0.4">
      <c r="A136" s="170">
        <v>133</v>
      </c>
      <c r="B136" s="36">
        <v>21109</v>
      </c>
      <c r="C136" s="170" t="s">
        <v>2045</v>
      </c>
      <c r="D136" s="265" t="s">
        <v>2101</v>
      </c>
      <c r="E136" s="265" t="s">
        <v>2102</v>
      </c>
      <c r="F136" s="139" t="s">
        <v>547</v>
      </c>
      <c r="G136" s="140" t="str">
        <f>IF(F136&gt;0.1,Import1!$N$6,"")</f>
        <v>€ /km</v>
      </c>
      <c r="H136" s="141" t="str">
        <f ca="1">IF(F136&gt;0.1,VLOOKUP(B136,Import1!$U:$X,Import1!$O$6,FALSE),"")</f>
        <v>3.617</v>
      </c>
      <c r="I136" s="123"/>
      <c r="J136" s="142">
        <v>100</v>
      </c>
      <c r="K136" s="143">
        <v>13</v>
      </c>
      <c r="L136" s="144">
        <v>120</v>
      </c>
      <c r="M136" s="144">
        <v>290</v>
      </c>
      <c r="O136" s="514"/>
    </row>
    <row r="137" spans="1:15" ht="10.199999999999999" customHeight="1" x14ac:dyDescent="0.4">
      <c r="A137" s="170">
        <v>134</v>
      </c>
      <c r="B137" s="36" t="s">
        <v>1119</v>
      </c>
      <c r="C137" s="170" t="s">
        <v>2046</v>
      </c>
      <c r="D137" s="265" t="s">
        <v>2101</v>
      </c>
      <c r="E137" s="265" t="s">
        <v>2103</v>
      </c>
      <c r="H137" s="153"/>
      <c r="I137" s="123"/>
      <c r="O137" s="514"/>
    </row>
    <row r="138" spans="1:15" ht="9" customHeight="1" x14ac:dyDescent="0.4">
      <c r="A138" s="170">
        <v>135</v>
      </c>
      <c r="B138" s="36" t="s">
        <v>1119</v>
      </c>
      <c r="C138" s="170" t="s">
        <v>2046</v>
      </c>
      <c r="D138" s="265" t="s">
        <v>2101</v>
      </c>
      <c r="E138" s="265" t="s">
        <v>2103</v>
      </c>
      <c r="F138" s="527" t="str">
        <f>VLOOKUP(C138,GrupeTable!A:P,13,0)</f>
        <v>H07RN-F(Eca)</v>
      </c>
      <c r="G138" s="52"/>
      <c r="H138" s="529">
        <f>VLOOKUP(C138,GrupeTable!A:P,14,0)</f>
        <v>0</v>
      </c>
      <c r="I138" s="529"/>
      <c r="J138" s="529" t="e">
        <f>_xlfn.XLOOKUP(C138,#REF!,#REF!)</f>
        <v>#REF!</v>
      </c>
      <c r="K138" s="520" t="str">
        <f>VLOOKUP(C138,GrupeTable!A:P,15,0)</f>
        <v>Teškom gumom oplašten i gumom izoliran fleksibilni kabel</v>
      </c>
      <c r="L138" s="521"/>
      <c r="M138" s="522"/>
      <c r="O138" s="514"/>
    </row>
    <row r="139" spans="1:15" ht="9" customHeight="1" x14ac:dyDescent="0.4">
      <c r="A139" s="170">
        <v>136</v>
      </c>
      <c r="B139" s="36" t="s">
        <v>1119</v>
      </c>
      <c r="C139" s="170" t="s">
        <v>2046</v>
      </c>
      <c r="D139" s="265" t="s">
        <v>2101</v>
      </c>
      <c r="E139" s="265" t="s">
        <v>2103</v>
      </c>
      <c r="F139" s="528"/>
      <c r="G139" s="53"/>
      <c r="H139" s="530"/>
      <c r="I139" s="530"/>
      <c r="J139" s="530"/>
      <c r="K139" s="56"/>
      <c r="L139" s="54"/>
      <c r="M139" s="55" t="str">
        <f>VLOOKUP(C138,GrupeTable!A:P,16,0)</f>
        <v>HRN EN 50525-2-21</v>
      </c>
      <c r="O139" s="514"/>
    </row>
    <row r="140" spans="1:15" ht="5.0999999999999996" customHeight="1" x14ac:dyDescent="0.4">
      <c r="A140" s="170">
        <v>137</v>
      </c>
      <c r="B140" s="36" t="s">
        <v>1119</v>
      </c>
      <c r="C140" s="170" t="s">
        <v>2046</v>
      </c>
      <c r="D140" s="265" t="s">
        <v>2101</v>
      </c>
      <c r="E140" s="265" t="s">
        <v>2103</v>
      </c>
      <c r="F140" s="46"/>
      <c r="G140" s="2"/>
      <c r="H140" s="113"/>
      <c r="I140" s="45"/>
      <c r="J140" s="57"/>
      <c r="K140" s="49"/>
      <c r="L140" s="50"/>
      <c r="M140" s="48"/>
      <c r="O140" s="514"/>
    </row>
    <row r="141" spans="1:15" ht="10.199999999999999" customHeight="1" x14ac:dyDescent="0.4">
      <c r="A141" s="170">
        <v>138</v>
      </c>
      <c r="B141" s="36">
        <v>21201</v>
      </c>
      <c r="C141" s="170" t="s">
        <v>2046</v>
      </c>
      <c r="D141" s="265" t="s">
        <v>2101</v>
      </c>
      <c r="E141" s="265" t="s">
        <v>2103</v>
      </c>
      <c r="F141" s="139" t="s">
        <v>537</v>
      </c>
      <c r="G141" s="140" t="str">
        <f>IF(F141&gt;0.1,Import1!$N$6,"")</f>
        <v>€ /km</v>
      </c>
      <c r="H141" s="141" t="str">
        <f ca="1">IF(F141&gt;0.1,VLOOKUP(B141,Import1!$U:$X,Import1!$O$6,FALSE),"")</f>
        <v>1.435</v>
      </c>
      <c r="I141" s="123"/>
      <c r="J141" s="142" t="s">
        <v>534</v>
      </c>
      <c r="K141" s="143">
        <v>10</v>
      </c>
      <c r="L141" s="144">
        <v>28.8</v>
      </c>
      <c r="M141" s="144">
        <v>130</v>
      </c>
      <c r="O141" s="514"/>
    </row>
    <row r="142" spans="1:15" ht="10.199999999999999" customHeight="1" x14ac:dyDescent="0.4">
      <c r="A142" s="170">
        <v>139</v>
      </c>
      <c r="B142" s="36">
        <v>21202</v>
      </c>
      <c r="C142" s="170" t="s">
        <v>2046</v>
      </c>
      <c r="D142" s="265" t="s">
        <v>2101</v>
      </c>
      <c r="E142" s="265" t="s">
        <v>2103</v>
      </c>
      <c r="F142" s="145" t="s">
        <v>538</v>
      </c>
      <c r="G142" s="146" t="str">
        <f>IF(F142&gt;0.1,Import1!$N$6,"")</f>
        <v>€ /km</v>
      </c>
      <c r="H142" s="147" t="str">
        <f ca="1">IF(F142&gt;0.1,VLOOKUP(B142,Import1!$U:$X,Import1!$O$6,FALSE),"")</f>
        <v>1.612</v>
      </c>
      <c r="I142" s="123"/>
      <c r="J142" s="148" t="s">
        <v>543</v>
      </c>
      <c r="K142" s="149">
        <v>11</v>
      </c>
      <c r="L142" s="150">
        <v>43.2</v>
      </c>
      <c r="M142" s="150">
        <v>170</v>
      </c>
      <c r="O142" s="514"/>
    </row>
    <row r="143" spans="1:15" ht="10.199999999999999" customHeight="1" x14ac:dyDescent="0.4">
      <c r="A143" s="170">
        <v>140</v>
      </c>
      <c r="B143" s="36">
        <v>21203</v>
      </c>
      <c r="C143" s="170" t="s">
        <v>2046</v>
      </c>
      <c r="D143" s="265" t="s">
        <v>2101</v>
      </c>
      <c r="E143" s="265" t="s">
        <v>2103</v>
      </c>
      <c r="F143" s="139" t="s">
        <v>540</v>
      </c>
      <c r="G143" s="140" t="str">
        <f>IF(F143&gt;0.1,Import1!$N$6,"")</f>
        <v>€ /km</v>
      </c>
      <c r="H143" s="141" t="str">
        <f ca="1">IF(F143&gt;0.1,VLOOKUP(B143,Import1!$U:$X,Import1!$O$6,FALSE),"")</f>
        <v>2.169</v>
      </c>
      <c r="I143" s="123"/>
      <c r="J143" s="142" t="s">
        <v>543</v>
      </c>
      <c r="K143" s="143">
        <v>12</v>
      </c>
      <c r="L143" s="144">
        <v>57.6</v>
      </c>
      <c r="M143" s="144">
        <v>200</v>
      </c>
      <c r="O143" s="514"/>
    </row>
    <row r="144" spans="1:15" ht="10.199999999999999" customHeight="1" x14ac:dyDescent="0.4">
      <c r="A144" s="170">
        <v>141</v>
      </c>
      <c r="B144" s="36">
        <v>21204</v>
      </c>
      <c r="C144" s="170" t="s">
        <v>2046</v>
      </c>
      <c r="D144" s="265" t="s">
        <v>2101</v>
      </c>
      <c r="E144" s="265" t="s">
        <v>2103</v>
      </c>
      <c r="F144" s="145" t="s">
        <v>541</v>
      </c>
      <c r="G144" s="146" t="str">
        <f>IF(F144&gt;0.1,Import1!$N$6,"")</f>
        <v>€ /km</v>
      </c>
      <c r="H144" s="147" t="str">
        <f ca="1">IF(F144&gt;0.1,VLOOKUP(B144,Import1!$U:$X,Import1!$O$6,FALSE),"")</f>
        <v>2.888</v>
      </c>
      <c r="I144" s="123"/>
      <c r="J144" s="148" t="s">
        <v>543</v>
      </c>
      <c r="K144" s="149">
        <v>13</v>
      </c>
      <c r="L144" s="150">
        <v>72</v>
      </c>
      <c r="M144" s="150">
        <v>240</v>
      </c>
      <c r="O144" s="514"/>
    </row>
    <row r="145" spans="1:15" ht="10.199999999999999" customHeight="1" x14ac:dyDescent="0.4">
      <c r="A145" s="170">
        <v>142</v>
      </c>
      <c r="B145" s="36">
        <v>21205</v>
      </c>
      <c r="C145" s="170" t="s">
        <v>2046</v>
      </c>
      <c r="D145" s="265" t="s">
        <v>2101</v>
      </c>
      <c r="E145" s="265" t="s">
        <v>2103</v>
      </c>
      <c r="F145" s="139" t="s">
        <v>542</v>
      </c>
      <c r="G145" s="140" t="str">
        <f>IF(F145&gt;0.1,Import1!$N$6,"")</f>
        <v>€ /km</v>
      </c>
      <c r="H145" s="141" t="str">
        <f ca="1">IF(F145&gt;0.1,VLOOKUP(B145,Import1!$U:$X,Import1!$O$6,FALSE),"")</f>
        <v>4.661</v>
      </c>
      <c r="I145" s="123"/>
      <c r="J145" s="142" t="s">
        <v>534</v>
      </c>
      <c r="K145" s="143" t="s">
        <v>599</v>
      </c>
      <c r="L145" s="144">
        <v>100.8</v>
      </c>
      <c r="M145" s="144">
        <v>342</v>
      </c>
      <c r="O145" s="514"/>
    </row>
    <row r="146" spans="1:15" ht="10.199999999999999" customHeight="1" x14ac:dyDescent="0.4">
      <c r="A146" s="170">
        <v>143</v>
      </c>
      <c r="B146" s="36">
        <v>21206</v>
      </c>
      <c r="C146" s="170" t="s">
        <v>2046</v>
      </c>
      <c r="D146" s="265" t="s">
        <v>2101</v>
      </c>
      <c r="E146" s="265" t="s">
        <v>2103</v>
      </c>
      <c r="F146" s="145" t="s">
        <v>628</v>
      </c>
      <c r="G146" s="146" t="str">
        <f>IF(F146&gt;0.1,Import1!$N$6,"")</f>
        <v>€ /km</v>
      </c>
      <c r="H146" s="147" t="str">
        <f ca="1">IF(F146&gt;0.1,VLOOKUP(B146,Import1!$U:$X,Import1!$O$6,FALSE),"")</f>
        <v>7.210</v>
      </c>
      <c r="I146" s="123"/>
      <c r="J146" s="148" t="s">
        <v>534</v>
      </c>
      <c r="K146" s="149" t="s">
        <v>629</v>
      </c>
      <c r="L146" s="150">
        <v>172.8</v>
      </c>
      <c r="M146" s="150">
        <v>505</v>
      </c>
      <c r="O146" s="514"/>
    </row>
    <row r="147" spans="1:15" ht="10.199999999999999" customHeight="1" x14ac:dyDescent="0.4">
      <c r="A147" s="170">
        <v>144</v>
      </c>
      <c r="B147" s="36">
        <v>21207</v>
      </c>
      <c r="C147" s="170" t="s">
        <v>2046</v>
      </c>
      <c r="D147" s="265" t="s">
        <v>2101</v>
      </c>
      <c r="E147" s="265" t="s">
        <v>2103</v>
      </c>
      <c r="F147" s="139" t="s">
        <v>630</v>
      </c>
      <c r="G147" s="140" t="str">
        <f>IF(F147&gt;0.1,Import1!$N$6,"")</f>
        <v>€ /km</v>
      </c>
      <c r="H147" s="141" t="str">
        <f ca="1">IF(F147&gt;0.1,VLOOKUP(B147,Import1!$U:$X,Import1!$O$6,FALSE),"")</f>
        <v>11.360</v>
      </c>
      <c r="I147" s="123"/>
      <c r="J147" s="142" t="s">
        <v>534</v>
      </c>
      <c r="K147" s="143" t="s">
        <v>631</v>
      </c>
      <c r="L147" s="144">
        <v>273.60000000000002</v>
      </c>
      <c r="M147" s="144">
        <v>620</v>
      </c>
      <c r="O147" s="514"/>
    </row>
    <row r="148" spans="1:15" ht="10.199999999999999" customHeight="1" x14ac:dyDescent="0.4">
      <c r="A148" s="170">
        <v>145</v>
      </c>
      <c r="B148" s="36">
        <v>21208</v>
      </c>
      <c r="C148" s="170" t="s">
        <v>2046</v>
      </c>
      <c r="D148" s="265" t="s">
        <v>2101</v>
      </c>
      <c r="E148" s="265" t="s">
        <v>2103</v>
      </c>
      <c r="F148" s="145" t="s">
        <v>632</v>
      </c>
      <c r="G148" s="146" t="str">
        <f>IF(F148&gt;0.1,Import1!$N$6,"")</f>
        <v>€ /km</v>
      </c>
      <c r="H148" s="147" t="str">
        <f ca="1">IF(F148&gt;0.1,VLOOKUP(B148,Import1!$U:$X,Import1!$O$6,FALSE),"")</f>
        <v>14.199</v>
      </c>
      <c r="I148" s="123"/>
      <c r="J148" s="148" t="s">
        <v>534</v>
      </c>
      <c r="K148" s="149" t="s">
        <v>633</v>
      </c>
      <c r="L148" s="150">
        <v>345.6</v>
      </c>
      <c r="M148" s="150">
        <v>750</v>
      </c>
      <c r="O148" s="514"/>
    </row>
    <row r="149" spans="1:15" ht="10.199999999999999" customHeight="1" x14ac:dyDescent="0.4">
      <c r="A149" s="170">
        <v>146</v>
      </c>
      <c r="B149" s="36" t="s">
        <v>1119</v>
      </c>
      <c r="C149" s="170" t="s">
        <v>2046</v>
      </c>
      <c r="D149" s="265" t="s">
        <v>2101</v>
      </c>
      <c r="E149" s="265" t="s">
        <v>2103</v>
      </c>
      <c r="F149" s="139"/>
      <c r="G149" s="140" t="str">
        <f>IF(F149&gt;0.1,Import1!$N$6,"")</f>
        <v/>
      </c>
      <c r="H149" s="141" t="str">
        <f>IF(F149&gt;0.1,VLOOKUP(B149,Import1!$U:$X,Import1!$O$6,FALSE),"")</f>
        <v/>
      </c>
      <c r="I149" s="123"/>
      <c r="J149" s="142"/>
      <c r="K149" s="143"/>
      <c r="L149" s="144"/>
      <c r="M149" s="144"/>
      <c r="O149" s="514"/>
    </row>
    <row r="150" spans="1:15" ht="10.199999999999999" customHeight="1" x14ac:dyDescent="0.4">
      <c r="A150" s="170">
        <v>147</v>
      </c>
      <c r="B150" s="36">
        <v>21209</v>
      </c>
      <c r="C150" s="170" t="s">
        <v>2046</v>
      </c>
      <c r="D150" s="265" t="s">
        <v>2101</v>
      </c>
      <c r="E150" s="265" t="s">
        <v>2103</v>
      </c>
      <c r="F150" s="145" t="s">
        <v>544</v>
      </c>
      <c r="G150" s="146" t="str">
        <f>IF(F150&gt;0.1,Import1!$N$6,"")</f>
        <v>€ /km</v>
      </c>
      <c r="H150" s="147" t="str">
        <f ca="1">IF(F150&gt;0.1,VLOOKUP(B150,Import1!$U:$X,Import1!$O$6,FALSE),"")</f>
        <v>2.221</v>
      </c>
      <c r="I150" s="123"/>
      <c r="J150" s="148" t="s">
        <v>534</v>
      </c>
      <c r="K150" s="149">
        <v>12</v>
      </c>
      <c r="L150" s="150">
        <v>48</v>
      </c>
      <c r="M150" s="150">
        <v>190</v>
      </c>
      <c r="O150" s="514"/>
    </row>
    <row r="151" spans="1:15" ht="10.199999999999999" customHeight="1" x14ac:dyDescent="0.4">
      <c r="A151" s="170">
        <v>148</v>
      </c>
      <c r="B151" s="36">
        <v>21210</v>
      </c>
      <c r="C151" s="170" t="s">
        <v>2046</v>
      </c>
      <c r="D151" s="265" t="s">
        <v>2101</v>
      </c>
      <c r="E151" s="265" t="s">
        <v>2103</v>
      </c>
      <c r="F151" s="139" t="s">
        <v>545</v>
      </c>
      <c r="G151" s="140" t="str">
        <f>IF(F151&gt;0.1,Import1!$N$6,"")</f>
        <v>€ /km</v>
      </c>
      <c r="H151" s="141" t="str">
        <f ca="1">IF(F151&gt;0.1,VLOOKUP(B151,Import1!$U:$X,Import1!$O$6,FALSE),"")</f>
        <v>2.349</v>
      </c>
      <c r="I151" s="123"/>
      <c r="J151" s="142" t="s">
        <v>543</v>
      </c>
      <c r="K151" s="143" t="s">
        <v>634</v>
      </c>
      <c r="L151" s="144">
        <v>72</v>
      </c>
      <c r="M151" s="144">
        <v>240</v>
      </c>
      <c r="O151" s="514"/>
    </row>
    <row r="152" spans="1:15" ht="10.199999999999999" customHeight="1" x14ac:dyDescent="0.4">
      <c r="A152" s="170">
        <v>149</v>
      </c>
      <c r="B152" s="36">
        <v>21211</v>
      </c>
      <c r="C152" s="170" t="s">
        <v>2046</v>
      </c>
      <c r="D152" s="265" t="s">
        <v>2101</v>
      </c>
      <c r="E152" s="265" t="s">
        <v>2103</v>
      </c>
      <c r="F152" s="145" t="s">
        <v>546</v>
      </c>
      <c r="G152" s="146" t="str">
        <f>IF(F152&gt;0.1,Import1!$N$6,"")</f>
        <v>€ /km</v>
      </c>
      <c r="H152" s="147" t="str">
        <f ca="1">IF(F152&gt;0.1,VLOOKUP(B152,Import1!$U:$X,Import1!$O$6,FALSE),"")</f>
        <v>3.211</v>
      </c>
      <c r="I152" s="123"/>
      <c r="J152" s="148" t="s">
        <v>543</v>
      </c>
      <c r="K152" s="149">
        <v>14</v>
      </c>
      <c r="L152" s="150">
        <v>96</v>
      </c>
      <c r="M152" s="150">
        <v>275</v>
      </c>
      <c r="O152" s="514"/>
    </row>
    <row r="153" spans="1:15" ht="10.199999999999999" customHeight="1" x14ac:dyDescent="0.4">
      <c r="A153" s="170">
        <v>150</v>
      </c>
      <c r="B153" s="36">
        <v>21212</v>
      </c>
      <c r="C153" s="170" t="s">
        <v>2046</v>
      </c>
      <c r="D153" s="265" t="s">
        <v>2101</v>
      </c>
      <c r="E153" s="265" t="s">
        <v>2103</v>
      </c>
      <c r="F153" s="139" t="s">
        <v>547</v>
      </c>
      <c r="G153" s="140" t="str">
        <f>IF(F153&gt;0.1,Import1!$N$6,"")</f>
        <v>€ /km</v>
      </c>
      <c r="H153" s="141" t="str">
        <f ca="1">IF(F153&gt;0.1,VLOOKUP(B153,Import1!$U:$X,Import1!$O$6,FALSE),"")</f>
        <v>3.823</v>
      </c>
      <c r="I153" s="123"/>
      <c r="J153" s="142" t="s">
        <v>543</v>
      </c>
      <c r="K153" s="143" t="s">
        <v>611</v>
      </c>
      <c r="L153" s="144">
        <v>120</v>
      </c>
      <c r="M153" s="144">
        <v>340</v>
      </c>
      <c r="O153" s="514"/>
    </row>
    <row r="154" spans="1:15" ht="10.199999999999999" customHeight="1" x14ac:dyDescent="0.4">
      <c r="A154" s="170">
        <v>151</v>
      </c>
      <c r="B154" s="36">
        <v>21213</v>
      </c>
      <c r="C154" s="170" t="s">
        <v>2046</v>
      </c>
      <c r="D154" s="265" t="s">
        <v>2101</v>
      </c>
      <c r="E154" s="265" t="s">
        <v>2103</v>
      </c>
      <c r="F154" s="145" t="s">
        <v>561</v>
      </c>
      <c r="G154" s="146" t="str">
        <f>IF(F154&gt;0.1,Import1!$N$6,"")</f>
        <v>€ /km</v>
      </c>
      <c r="H154" s="147" t="str">
        <f ca="1">IF(F154&gt;0.1,VLOOKUP(B154,Import1!$U:$X,Import1!$O$6,FALSE),"")</f>
        <v>6.946</v>
      </c>
      <c r="I154" s="123"/>
      <c r="J154" s="148" t="s">
        <v>534</v>
      </c>
      <c r="K154" s="149" t="s">
        <v>579</v>
      </c>
      <c r="L154" s="150">
        <v>168</v>
      </c>
      <c r="M154" s="150">
        <v>485</v>
      </c>
      <c r="O154" s="514"/>
    </row>
    <row r="155" spans="1:15" ht="10.199999999999999" customHeight="1" x14ac:dyDescent="0.4">
      <c r="A155" s="170">
        <v>152</v>
      </c>
      <c r="B155" s="36">
        <v>21214</v>
      </c>
      <c r="C155" s="170" t="s">
        <v>2046</v>
      </c>
      <c r="D155" s="265" t="s">
        <v>2101</v>
      </c>
      <c r="E155" s="265" t="s">
        <v>2103</v>
      </c>
      <c r="F155" s="139" t="s">
        <v>635</v>
      </c>
      <c r="G155" s="140" t="str">
        <f>IF(F155&gt;0.1,Import1!$N$6,"")</f>
        <v>€ /km</v>
      </c>
      <c r="H155" s="141" t="str">
        <f ca="1">IF(F155&gt;0.1,VLOOKUP(B155,Import1!$U:$X,Import1!$O$6,FALSE),"")</f>
        <v>10.702</v>
      </c>
      <c r="I155" s="123"/>
      <c r="J155" s="142" t="s">
        <v>534</v>
      </c>
      <c r="K155" s="143" t="s">
        <v>636</v>
      </c>
      <c r="L155" s="144">
        <v>288</v>
      </c>
      <c r="M155" s="144">
        <v>799</v>
      </c>
      <c r="O155" s="514"/>
    </row>
    <row r="156" spans="1:15" ht="10.199999999999999" customHeight="1" x14ac:dyDescent="0.4">
      <c r="A156" s="170">
        <v>153</v>
      </c>
      <c r="B156" s="36">
        <v>21215</v>
      </c>
      <c r="C156" s="170" t="s">
        <v>2046</v>
      </c>
      <c r="D156" s="265" t="s">
        <v>2101</v>
      </c>
      <c r="E156" s="265" t="s">
        <v>2103</v>
      </c>
      <c r="F156" s="145" t="s">
        <v>637</v>
      </c>
      <c r="G156" s="146" t="str">
        <f>IF(F156&gt;0.1,Import1!$N$6,"")</f>
        <v>€ /km</v>
      </c>
      <c r="H156" s="147" t="str">
        <f ca="1">IF(F156&gt;0.1,VLOOKUP(B156,Import1!$U:$X,Import1!$O$6,FALSE),"")</f>
        <v>18.014</v>
      </c>
      <c r="I156" s="123"/>
      <c r="J156" s="148" t="s">
        <v>534</v>
      </c>
      <c r="K156" s="149" t="s">
        <v>638</v>
      </c>
      <c r="L156" s="150">
        <v>456</v>
      </c>
      <c r="M156" s="150">
        <v>1100</v>
      </c>
      <c r="O156" s="514"/>
    </row>
    <row r="157" spans="1:15" ht="10.199999999999999" customHeight="1" x14ac:dyDescent="0.4">
      <c r="A157" s="170">
        <v>154</v>
      </c>
      <c r="B157" s="36">
        <v>21216</v>
      </c>
      <c r="C157" s="170" t="s">
        <v>2046</v>
      </c>
      <c r="D157" s="265" t="s">
        <v>2101</v>
      </c>
      <c r="E157" s="265" t="s">
        <v>2103</v>
      </c>
      <c r="F157" s="139" t="s">
        <v>639</v>
      </c>
      <c r="G157" s="140" t="str">
        <f>IF(F157&gt;0.1,Import1!$N$6,"")</f>
        <v>€ /km</v>
      </c>
      <c r="H157" s="141" t="str">
        <f ca="1">IF(F157&gt;0.1,VLOOKUP(B157,Import1!$U:$X,Import1!$O$6,FALSE),"")</f>
        <v>21.291</v>
      </c>
      <c r="I157" s="123"/>
      <c r="J157" s="142" t="s">
        <v>534</v>
      </c>
      <c r="K157" s="143" t="s">
        <v>640</v>
      </c>
      <c r="L157" s="144">
        <v>576</v>
      </c>
      <c r="M157" s="144">
        <v>1250</v>
      </c>
      <c r="O157" s="514"/>
    </row>
    <row r="158" spans="1:15" ht="10.199999999999999" customHeight="1" x14ac:dyDescent="0.4">
      <c r="A158" s="170">
        <v>155</v>
      </c>
      <c r="B158" s="36" t="s">
        <v>1119</v>
      </c>
      <c r="C158" s="170" t="s">
        <v>2046</v>
      </c>
      <c r="D158" s="265" t="s">
        <v>2101</v>
      </c>
      <c r="E158" s="265" t="s">
        <v>2103</v>
      </c>
      <c r="F158" s="145"/>
      <c r="G158" s="146" t="str">
        <f>IF(F158&gt;0.1,Import1!$N$6,"")</f>
        <v/>
      </c>
      <c r="H158" s="147" t="str">
        <f>IF(F158&gt;0.1,VLOOKUP(B158,Import1!$U:$X,Import1!$O$6,FALSE),"")</f>
        <v/>
      </c>
      <c r="I158" s="123"/>
      <c r="J158" s="148"/>
      <c r="K158" s="149"/>
      <c r="L158" s="150"/>
      <c r="M158" s="150"/>
      <c r="O158" s="514"/>
    </row>
    <row r="159" spans="1:15" ht="10.199999999999999" customHeight="1" x14ac:dyDescent="0.4">
      <c r="A159" s="170">
        <v>156</v>
      </c>
      <c r="B159" s="36">
        <v>21217</v>
      </c>
      <c r="C159" s="170" t="s">
        <v>2046</v>
      </c>
      <c r="D159" s="265" t="s">
        <v>2101</v>
      </c>
      <c r="E159" s="265" t="s">
        <v>2103</v>
      </c>
      <c r="F159" s="139" t="s">
        <v>568</v>
      </c>
      <c r="G159" s="140" t="str">
        <f>IF(F159&gt;0.1,Import1!$N$6,"")</f>
        <v>€ /km</v>
      </c>
      <c r="H159" s="141" t="str">
        <f ca="1">IF(F159&gt;0.1,VLOOKUP(B159,Import1!$U:$X,Import1!$O$6,FALSE),"")</f>
        <v>3.782</v>
      </c>
      <c r="I159" s="123"/>
      <c r="J159" s="142" t="s">
        <v>534</v>
      </c>
      <c r="K159" s="143">
        <v>15</v>
      </c>
      <c r="L159" s="144">
        <v>115.2</v>
      </c>
      <c r="M159" s="144">
        <v>320</v>
      </c>
      <c r="O159" s="514"/>
    </row>
    <row r="160" spans="1:15" ht="10.199999999999999" customHeight="1" x14ac:dyDescent="0.4">
      <c r="A160" s="170">
        <v>157</v>
      </c>
      <c r="B160" s="36">
        <v>21218</v>
      </c>
      <c r="C160" s="170" t="s">
        <v>2046</v>
      </c>
      <c r="D160" s="265" t="s">
        <v>2101</v>
      </c>
      <c r="E160" s="265" t="s">
        <v>2103</v>
      </c>
      <c r="F160" s="145" t="s">
        <v>571</v>
      </c>
      <c r="G160" s="146" t="str">
        <f>IF(F160&gt;0.1,Import1!$N$6,"")</f>
        <v>€ /km</v>
      </c>
      <c r="H160" s="147" t="str">
        <f ca="1">IF(F160&gt;0.1,VLOOKUP(B160,Import1!$U:$X,Import1!$O$6,FALSE),"")</f>
        <v>5.607</v>
      </c>
      <c r="I160" s="123"/>
      <c r="J160" s="148" t="s">
        <v>534</v>
      </c>
      <c r="K160" s="149">
        <v>17</v>
      </c>
      <c r="L160" s="150">
        <v>172.8</v>
      </c>
      <c r="M160" s="150">
        <v>440</v>
      </c>
      <c r="O160" s="514"/>
    </row>
    <row r="161" spans="1:15" ht="10.199999999999999" customHeight="1" x14ac:dyDescent="0.4">
      <c r="A161" s="170">
        <v>158</v>
      </c>
      <c r="B161" s="36">
        <v>21219</v>
      </c>
      <c r="C161" s="170" t="s">
        <v>2046</v>
      </c>
      <c r="D161" s="265" t="s">
        <v>2101</v>
      </c>
      <c r="E161" s="265" t="s">
        <v>2103</v>
      </c>
      <c r="F161" s="139" t="s">
        <v>575</v>
      </c>
      <c r="G161" s="140" t="str">
        <f>IF(F161&gt;0.1,Import1!$N$6,"")</f>
        <v>€ /km</v>
      </c>
      <c r="H161" s="141" t="str">
        <f ca="1">IF(F161&gt;0.1,VLOOKUP(B161,Import1!$U:$X,Import1!$O$6,FALSE),"")</f>
        <v>9.819</v>
      </c>
      <c r="I161" s="123"/>
      <c r="J161" s="142" t="s">
        <v>534</v>
      </c>
      <c r="K161" s="143">
        <v>22</v>
      </c>
      <c r="L161" s="144">
        <v>288</v>
      </c>
      <c r="M161" s="144">
        <v>770</v>
      </c>
      <c r="O161" s="514"/>
    </row>
    <row r="162" spans="1:15" ht="10.199999999999999" customHeight="1" x14ac:dyDescent="0.4">
      <c r="A162" s="170">
        <v>159</v>
      </c>
      <c r="B162" s="36" t="s">
        <v>1119</v>
      </c>
      <c r="C162" s="170" t="s">
        <v>2046</v>
      </c>
      <c r="D162" s="265" t="s">
        <v>2101</v>
      </c>
      <c r="E162" s="265" t="s">
        <v>2103</v>
      </c>
      <c r="F162" s="145"/>
      <c r="G162" s="146" t="str">
        <f>IF(F162&gt;0.1,Import1!$N$6,"")</f>
        <v/>
      </c>
      <c r="H162" s="147" t="str">
        <f>IF(F162&gt;0.1,VLOOKUP(B162,Import1!$U:$X,Import1!$O$6,FALSE),"")</f>
        <v/>
      </c>
      <c r="I162" s="123"/>
      <c r="J162" s="148"/>
      <c r="K162" s="149"/>
      <c r="L162" s="150"/>
      <c r="M162" s="150"/>
      <c r="O162" s="514"/>
    </row>
    <row r="163" spans="1:15" ht="10.199999999999999" customHeight="1" x14ac:dyDescent="0.4">
      <c r="A163" s="170">
        <v>160</v>
      </c>
      <c r="B163" s="36">
        <v>21220</v>
      </c>
      <c r="C163" s="170" t="s">
        <v>2046</v>
      </c>
      <c r="D163" s="265" t="s">
        <v>2101</v>
      </c>
      <c r="E163" s="265" t="s">
        <v>2103</v>
      </c>
      <c r="F163" s="139" t="s">
        <v>548</v>
      </c>
      <c r="G163" s="140" t="str">
        <f>IF(F163&gt;0.1,Import1!$N$6,"")</f>
        <v>€ /km</v>
      </c>
      <c r="H163" s="141" t="str">
        <f ca="1">IF(F163&gt;0.1,VLOOKUP(B163,Import1!$U:$X,Import1!$O$6,FALSE),"")</f>
        <v>4.676</v>
      </c>
      <c r="I163" s="123"/>
      <c r="J163" s="142" t="s">
        <v>534</v>
      </c>
      <c r="K163" s="143" t="s">
        <v>642</v>
      </c>
      <c r="L163" s="144">
        <v>153.6</v>
      </c>
      <c r="M163" s="144">
        <v>410</v>
      </c>
      <c r="O163" s="514"/>
    </row>
    <row r="164" spans="1:15" ht="10.199999999999999" customHeight="1" x14ac:dyDescent="0.4">
      <c r="A164" s="170">
        <v>161</v>
      </c>
      <c r="B164" s="36">
        <v>21221</v>
      </c>
      <c r="C164" s="170" t="s">
        <v>2046</v>
      </c>
      <c r="D164" s="265" t="s">
        <v>2101</v>
      </c>
      <c r="E164" s="265" t="s">
        <v>2103</v>
      </c>
      <c r="F164" s="145" t="s">
        <v>550</v>
      </c>
      <c r="G164" s="146" t="str">
        <f>IF(F164&gt;0.1,Import1!$N$6,"")</f>
        <v>€ /km</v>
      </c>
      <c r="H164" s="147" t="str">
        <f ca="1">IF(F164&gt;0.1,VLOOKUP(B164,Import1!$U:$X,Import1!$O$6,FALSE),"")</f>
        <v>6.440</v>
      </c>
      <c r="I164" s="123"/>
      <c r="J164" s="148" t="s">
        <v>534</v>
      </c>
      <c r="K164" s="149">
        <v>19</v>
      </c>
      <c r="L164" s="150">
        <v>230.4</v>
      </c>
      <c r="M164" s="150">
        <v>500</v>
      </c>
      <c r="O164" s="514"/>
    </row>
    <row r="165" spans="1:15" ht="10.199999999999999" customHeight="1" x14ac:dyDescent="0.4">
      <c r="A165" s="170">
        <v>162</v>
      </c>
      <c r="B165" s="36">
        <v>21222</v>
      </c>
      <c r="C165" s="170" t="s">
        <v>2046</v>
      </c>
      <c r="D165" s="265" t="s">
        <v>2101</v>
      </c>
      <c r="E165" s="265" t="s">
        <v>2103</v>
      </c>
      <c r="F165" s="139" t="s">
        <v>576</v>
      </c>
      <c r="G165" s="140" t="str">
        <f>IF(F165&gt;0.1,Import1!$N$6,"")</f>
        <v>€ /km</v>
      </c>
      <c r="H165" s="141" t="str">
        <f ca="1">IF(F165&gt;0.1,VLOOKUP(B165,Import1!$U:$X,Import1!$O$6,FALSE),"")</f>
        <v>11.413</v>
      </c>
      <c r="I165" s="123"/>
      <c r="J165" s="142" t="s">
        <v>534</v>
      </c>
      <c r="K165" s="143" t="s">
        <v>644</v>
      </c>
      <c r="L165" s="144">
        <v>384</v>
      </c>
      <c r="M165" s="144">
        <v>930</v>
      </c>
      <c r="O165" s="514"/>
    </row>
    <row r="166" spans="1:15" ht="10.199999999999999" customHeight="1" x14ac:dyDescent="0.4">
      <c r="A166" s="170">
        <v>163</v>
      </c>
      <c r="B166" s="36">
        <v>21223</v>
      </c>
      <c r="C166" s="170" t="s">
        <v>2046</v>
      </c>
      <c r="D166" s="265" t="s">
        <v>2101</v>
      </c>
      <c r="E166" s="265" t="s">
        <v>2103</v>
      </c>
      <c r="F166" s="145" t="s">
        <v>581</v>
      </c>
      <c r="G166" s="146" t="str">
        <f>IF(F166&gt;0.1,Import1!$N$6,"")</f>
        <v>€ /km</v>
      </c>
      <c r="H166" s="147" t="str">
        <f ca="1">IF(F166&gt;0.1,VLOOKUP(B166,Import1!$U:$X,Import1!$O$6,FALSE),"")</f>
        <v>16.132</v>
      </c>
      <c r="I166" s="123"/>
      <c r="J166" s="148" t="s">
        <v>534</v>
      </c>
      <c r="K166" s="149" t="s">
        <v>638</v>
      </c>
      <c r="L166" s="150">
        <v>614.4</v>
      </c>
      <c r="M166" s="150">
        <v>1260</v>
      </c>
      <c r="O166" s="514"/>
    </row>
    <row r="167" spans="1:15" ht="10.199999999999999" customHeight="1" x14ac:dyDescent="0.4">
      <c r="A167" s="170">
        <v>164</v>
      </c>
      <c r="B167" s="36">
        <v>21224</v>
      </c>
      <c r="C167" s="170" t="s">
        <v>2046</v>
      </c>
      <c r="D167" s="265" t="s">
        <v>2101</v>
      </c>
      <c r="E167" s="265" t="s">
        <v>2103</v>
      </c>
      <c r="F167" s="139" t="s">
        <v>647</v>
      </c>
      <c r="G167" s="140" t="str">
        <f>IF(F167&gt;0.1,Import1!$N$6,"")</f>
        <v>€ /km</v>
      </c>
      <c r="H167" s="141" t="str">
        <f ca="1">IF(F167&gt;0.1,VLOOKUP(B167,Import1!$U:$X,Import1!$O$6,FALSE),"")</f>
        <v>26.375</v>
      </c>
      <c r="I167" s="123"/>
      <c r="J167" s="142" t="s">
        <v>534</v>
      </c>
      <c r="K167" s="143">
        <v>34</v>
      </c>
      <c r="L167" s="144">
        <v>960</v>
      </c>
      <c r="M167" s="144">
        <v>1890</v>
      </c>
      <c r="O167" s="514"/>
    </row>
    <row r="168" spans="1:15" ht="10.199999999999999" customHeight="1" x14ac:dyDescent="0.4">
      <c r="A168" s="170">
        <v>165</v>
      </c>
      <c r="B168" s="36">
        <v>21225</v>
      </c>
      <c r="C168" s="170" t="s">
        <v>2046</v>
      </c>
      <c r="D168" s="265" t="s">
        <v>2101</v>
      </c>
      <c r="E168" s="265" t="s">
        <v>2103</v>
      </c>
      <c r="F168" s="145" t="s">
        <v>650</v>
      </c>
      <c r="G168" s="146" t="str">
        <f>IF(F168&gt;0.1,Import1!$N$6,"")</f>
        <v>€ /km</v>
      </c>
      <c r="H168" s="147" t="str">
        <f ca="1">IF(F168&gt;0.1,VLOOKUP(B168,Import1!$U:$X,Import1!$O$6,FALSE),"")</f>
        <v>35.068</v>
      </c>
      <c r="I168" s="123"/>
      <c r="J168" s="148" t="s">
        <v>534</v>
      </c>
      <c r="K168" s="149">
        <v>37</v>
      </c>
      <c r="L168" s="150">
        <v>1344</v>
      </c>
      <c r="M168" s="150">
        <v>2410</v>
      </c>
      <c r="O168" s="514"/>
    </row>
    <row r="169" spans="1:15" ht="10.199999999999999" customHeight="1" x14ac:dyDescent="0.4">
      <c r="A169" s="170">
        <v>166</v>
      </c>
      <c r="B169" s="36">
        <v>21226</v>
      </c>
      <c r="C169" s="170" t="s">
        <v>2046</v>
      </c>
      <c r="D169" s="265" t="s">
        <v>2101</v>
      </c>
      <c r="E169" s="265" t="s">
        <v>2103</v>
      </c>
      <c r="F169" s="139" t="s">
        <v>652</v>
      </c>
      <c r="G169" s="140" t="str">
        <f>IF(F169&gt;0.1,Import1!$N$6,"")</f>
        <v>€ /km</v>
      </c>
      <c r="H169" s="141" t="str">
        <f ca="1">IF(F169&gt;0.1,VLOOKUP(B169,Import1!$U:$X,Import1!$O$6,FALSE),"")</f>
        <v>50.600</v>
      </c>
      <c r="I169" s="123"/>
      <c r="J169" s="142" t="s">
        <v>534</v>
      </c>
      <c r="K169" s="143" t="s">
        <v>641</v>
      </c>
      <c r="L169" s="144">
        <v>1920</v>
      </c>
      <c r="M169" s="144">
        <v>3350</v>
      </c>
      <c r="O169" s="514"/>
    </row>
    <row r="170" spans="1:15" ht="10.199999999999999" customHeight="1" x14ac:dyDescent="0.4">
      <c r="A170" s="170">
        <v>167</v>
      </c>
      <c r="B170" s="36">
        <v>21227</v>
      </c>
      <c r="C170" s="170" t="s">
        <v>2046</v>
      </c>
      <c r="D170" s="265" t="s">
        <v>2101</v>
      </c>
      <c r="E170" s="265" t="s">
        <v>2103</v>
      </c>
      <c r="F170" s="145" t="s">
        <v>653</v>
      </c>
      <c r="G170" s="146" t="str">
        <f>IF(F170&gt;0.1,Import1!$N$6,"")</f>
        <v>€ /km</v>
      </c>
      <c r="H170" s="147" t="str">
        <f ca="1">IF(F170&gt;0.1,VLOOKUP(B170,Import1!$U:$X,Import1!$O$6,FALSE),"")</f>
        <v>70.761</v>
      </c>
      <c r="I170" s="123"/>
      <c r="J170" s="148" t="s">
        <v>534</v>
      </c>
      <c r="K170" s="149" t="s">
        <v>654</v>
      </c>
      <c r="L170" s="150">
        <v>2688</v>
      </c>
      <c r="M170" s="150">
        <v>4460</v>
      </c>
      <c r="O170" s="514"/>
    </row>
    <row r="171" spans="1:15" ht="10.199999999999999" customHeight="1" x14ac:dyDescent="0.4">
      <c r="A171" s="170">
        <v>168</v>
      </c>
      <c r="B171" s="36">
        <v>21228</v>
      </c>
      <c r="C171" s="170" t="s">
        <v>2046</v>
      </c>
      <c r="D171" s="265" t="s">
        <v>2101</v>
      </c>
      <c r="E171" s="265" t="s">
        <v>2103</v>
      </c>
      <c r="F171" s="139" t="s">
        <v>655</v>
      </c>
      <c r="G171" s="140" t="str">
        <f>IF(F171&gt;0.1,Import1!$N$6,"")</f>
        <v>€ /km</v>
      </c>
      <c r="H171" s="141" t="str">
        <f ca="1">IF(F171&gt;0.1,VLOOKUP(B171,Import1!$U:$X,Import1!$O$6,FALSE),"")</f>
        <v>90.545</v>
      </c>
      <c r="I171" s="123"/>
      <c r="J171" s="142" t="s">
        <v>534</v>
      </c>
      <c r="K171" s="143" t="s">
        <v>656</v>
      </c>
      <c r="L171" s="144">
        <v>3648</v>
      </c>
      <c r="M171" s="144">
        <v>5750</v>
      </c>
      <c r="O171" s="514"/>
    </row>
    <row r="172" spans="1:15" ht="10.199999999999999" customHeight="1" x14ac:dyDescent="0.4">
      <c r="A172" s="170">
        <v>169</v>
      </c>
      <c r="B172" s="36" t="s">
        <v>1119</v>
      </c>
      <c r="C172" s="170" t="s">
        <v>2046</v>
      </c>
      <c r="D172" s="265" t="s">
        <v>2101</v>
      </c>
      <c r="E172" s="265" t="s">
        <v>2103</v>
      </c>
      <c r="F172" s="145"/>
      <c r="G172" s="146" t="str">
        <f>IF(F172&gt;0.1,Import1!$N$6,"")</f>
        <v/>
      </c>
      <c r="H172" s="147" t="str">
        <f>IF(F172&gt;0.1,VLOOKUP(B172,Import1!$U:$X,Import1!$O$6,FALSE),"")</f>
        <v/>
      </c>
      <c r="I172" s="123"/>
      <c r="J172" s="148"/>
      <c r="K172" s="149"/>
      <c r="L172" s="150"/>
      <c r="M172" s="150"/>
      <c r="O172" s="514"/>
    </row>
    <row r="173" spans="1:15" ht="10.199999999999999" customHeight="1" x14ac:dyDescent="0.4">
      <c r="A173" s="170">
        <v>170</v>
      </c>
      <c r="B173" s="36">
        <v>21229</v>
      </c>
      <c r="C173" s="170" t="s">
        <v>2046</v>
      </c>
      <c r="D173" s="265" t="s">
        <v>2101</v>
      </c>
      <c r="E173" s="265" t="s">
        <v>2103</v>
      </c>
      <c r="F173" s="139" t="s">
        <v>549</v>
      </c>
      <c r="G173" s="140" t="str">
        <f>IF(F173&gt;0.1,Import1!$N$6,"")</f>
        <v>€ /km</v>
      </c>
      <c r="H173" s="141" t="str">
        <f ca="1">IF(F173&gt;0.1,VLOOKUP(B173,Import1!$U:$X,Import1!$O$6,FALSE),"")</f>
        <v>5.613</v>
      </c>
      <c r="I173" s="123"/>
      <c r="J173" s="142" t="s">
        <v>534</v>
      </c>
      <c r="K173" s="143" t="s">
        <v>643</v>
      </c>
      <c r="L173" s="144">
        <v>192</v>
      </c>
      <c r="M173" s="144">
        <v>500</v>
      </c>
      <c r="O173" s="514"/>
    </row>
    <row r="174" spans="1:15" ht="10.199999999999999" customHeight="1" x14ac:dyDescent="0.4">
      <c r="A174" s="170">
        <v>171</v>
      </c>
      <c r="B174" s="36">
        <v>21230</v>
      </c>
      <c r="C174" s="170" t="s">
        <v>2046</v>
      </c>
      <c r="D174" s="265" t="s">
        <v>2101</v>
      </c>
      <c r="E174" s="265" t="s">
        <v>2103</v>
      </c>
      <c r="F174" s="145" t="s">
        <v>551</v>
      </c>
      <c r="G174" s="146" t="str">
        <f>IF(F174&gt;0.1,Import1!$N$6,"")</f>
        <v>€ /km</v>
      </c>
      <c r="H174" s="147" t="str">
        <f ca="1">IF(F174&gt;0.1,VLOOKUP(B174,Import1!$U:$X,Import1!$O$6,FALSE),"")</f>
        <v>7.674</v>
      </c>
      <c r="I174" s="123"/>
      <c r="J174" s="148" t="s">
        <v>534</v>
      </c>
      <c r="K174" s="149">
        <v>21</v>
      </c>
      <c r="L174" s="150">
        <v>288</v>
      </c>
      <c r="M174" s="150">
        <v>650</v>
      </c>
      <c r="O174" s="514"/>
    </row>
    <row r="175" spans="1:15" ht="10.199999999999999" customHeight="1" x14ac:dyDescent="0.4">
      <c r="A175" s="170">
        <v>172</v>
      </c>
      <c r="B175" s="36">
        <v>21231</v>
      </c>
      <c r="C175" s="170" t="s">
        <v>2046</v>
      </c>
      <c r="D175" s="265" t="s">
        <v>2101</v>
      </c>
      <c r="E175" s="265" t="s">
        <v>2103</v>
      </c>
      <c r="F175" s="139" t="s">
        <v>578</v>
      </c>
      <c r="G175" s="140" t="str">
        <f>IF(F175&gt;0.1,Import1!$N$6,"")</f>
        <v>€ /km</v>
      </c>
      <c r="H175" s="141" t="str">
        <f ca="1">IF(F175&gt;0.1,VLOOKUP(B175,Import1!$U:$X,Import1!$O$6,FALSE),"")</f>
        <v>14.338</v>
      </c>
      <c r="I175" s="123"/>
      <c r="J175" s="142" t="s">
        <v>534</v>
      </c>
      <c r="K175" s="143" t="s">
        <v>645</v>
      </c>
      <c r="L175" s="144">
        <v>480</v>
      </c>
      <c r="M175" s="144">
        <v>1120</v>
      </c>
      <c r="O175" s="514"/>
    </row>
    <row r="176" spans="1:15" ht="10.199999999999999" customHeight="1" x14ac:dyDescent="0.4">
      <c r="A176" s="170">
        <v>173</v>
      </c>
      <c r="B176" s="36">
        <v>21232</v>
      </c>
      <c r="C176" s="170" t="s">
        <v>2046</v>
      </c>
      <c r="D176" s="265" t="s">
        <v>2101</v>
      </c>
      <c r="E176" s="265" t="s">
        <v>2103</v>
      </c>
      <c r="F176" s="145" t="s">
        <v>583</v>
      </c>
      <c r="G176" s="146" t="str">
        <f>IF(F176&gt;0.1,Import1!$N$6,"")</f>
        <v>€ /km</v>
      </c>
      <c r="H176" s="147" t="str">
        <f ca="1">IF(F176&gt;0.1,VLOOKUP(B176,Import1!$U:$X,Import1!$O$6,FALSE),"")</f>
        <v>20.790</v>
      </c>
      <c r="I176" s="123"/>
      <c r="J176" s="148" t="s">
        <v>534</v>
      </c>
      <c r="K176" s="149" t="s">
        <v>646</v>
      </c>
      <c r="L176" s="150">
        <v>768</v>
      </c>
      <c r="M176" s="150">
        <v>1550</v>
      </c>
      <c r="O176" s="514"/>
    </row>
    <row r="177" spans="1:15" ht="10.199999999999999" customHeight="1" x14ac:dyDescent="0.4">
      <c r="A177" s="170">
        <v>174</v>
      </c>
      <c r="B177" s="36">
        <v>21233</v>
      </c>
      <c r="C177" s="170" t="s">
        <v>2046</v>
      </c>
      <c r="D177" s="265" t="s">
        <v>2101</v>
      </c>
      <c r="E177" s="265" t="s">
        <v>2103</v>
      </c>
      <c r="F177" s="139" t="s">
        <v>648</v>
      </c>
      <c r="G177" s="140" t="str">
        <f>IF(F177&gt;0.1,Import1!$N$6,"")</f>
        <v>€ /km</v>
      </c>
      <c r="H177" s="141" t="str">
        <f ca="1">IF(F177&gt;0.1,VLOOKUP(B177,Import1!$U:$X,Import1!$O$6,FALSE),"")</f>
        <v>34.633</v>
      </c>
      <c r="I177" s="123"/>
      <c r="J177" s="142" t="s">
        <v>534</v>
      </c>
      <c r="K177" s="143" t="s">
        <v>649</v>
      </c>
      <c r="L177" s="144">
        <v>1200</v>
      </c>
      <c r="M177" s="144">
        <v>2300</v>
      </c>
      <c r="O177" s="514"/>
    </row>
    <row r="178" spans="1:15" ht="10.199999999999999" customHeight="1" x14ac:dyDescent="0.4">
      <c r="A178" s="170">
        <v>175</v>
      </c>
      <c r="B178" s="36">
        <v>21234</v>
      </c>
      <c r="C178" s="170" t="s">
        <v>2046</v>
      </c>
      <c r="D178" s="265" t="s">
        <v>2101</v>
      </c>
      <c r="E178" s="265" t="s">
        <v>2103</v>
      </c>
      <c r="F178" s="145" t="s">
        <v>651</v>
      </c>
      <c r="G178" s="146" t="str">
        <f>IF(F178&gt;0.1,Import1!$N$6,"")</f>
        <v>€ /km</v>
      </c>
      <c r="H178" s="147" t="str">
        <f ca="1">IF(F178&gt;0.1,VLOOKUP(B178,Import1!$U:$X,Import1!$O$6,FALSE),"")</f>
        <v>46.468</v>
      </c>
      <c r="I178" s="123"/>
      <c r="J178" s="148" t="s">
        <v>534</v>
      </c>
      <c r="K178" s="149">
        <v>43</v>
      </c>
      <c r="L178" s="150">
        <v>1680</v>
      </c>
      <c r="M178" s="150">
        <v>3008</v>
      </c>
      <c r="O178" s="514"/>
    </row>
    <row r="179" spans="1:15" ht="10.199999999999999" customHeight="1" x14ac:dyDescent="0.4">
      <c r="A179" s="170">
        <v>176</v>
      </c>
      <c r="B179" s="36" t="s">
        <v>1119</v>
      </c>
      <c r="C179" s="170" t="s">
        <v>2047</v>
      </c>
      <c r="D179" s="265" t="s">
        <v>2101</v>
      </c>
      <c r="E179" s="265" t="s">
        <v>2104</v>
      </c>
      <c r="H179" s="153"/>
      <c r="I179" s="123"/>
      <c r="O179" s="514"/>
    </row>
    <row r="180" spans="1:15" ht="9" customHeight="1" x14ac:dyDescent="0.4">
      <c r="A180" s="170">
        <v>177</v>
      </c>
      <c r="B180" s="36" t="s">
        <v>1119</v>
      </c>
      <c r="C180" s="170" t="s">
        <v>2047</v>
      </c>
      <c r="D180" s="265" t="s">
        <v>2101</v>
      </c>
      <c r="E180" s="265" t="s">
        <v>2104</v>
      </c>
      <c r="F180" s="527" t="str">
        <f>VLOOKUP(C180,GrupeTable!A:P,13,0)</f>
        <v>H01N2-D</v>
      </c>
      <c r="G180" s="52"/>
      <c r="H180" s="529">
        <f>VLOOKUP(C180,GrupeTable!A:P,14,0)</f>
        <v>0</v>
      </c>
      <c r="I180" s="529"/>
      <c r="J180" s="529" t="e">
        <f>_xlfn.XLOOKUP(C180,#REF!,#REF!)</f>
        <v>#REF!</v>
      </c>
      <c r="K180" s="520" t="str">
        <f>VLOOKUP(C180,GrupeTable!A:P,15,0)</f>
        <v>Gumom oplašten jednožilni kabel za zavarivanje</v>
      </c>
      <c r="L180" s="521"/>
      <c r="M180" s="522"/>
      <c r="O180" s="514"/>
    </row>
    <row r="181" spans="1:15" ht="9" customHeight="1" x14ac:dyDescent="0.4">
      <c r="A181" s="170">
        <v>178</v>
      </c>
      <c r="B181" s="36" t="s">
        <v>1119</v>
      </c>
      <c r="C181" s="170" t="s">
        <v>2047</v>
      </c>
      <c r="D181" s="265" t="s">
        <v>2101</v>
      </c>
      <c r="E181" s="265" t="s">
        <v>2104</v>
      </c>
      <c r="F181" s="528"/>
      <c r="G181" s="53"/>
      <c r="H181" s="530"/>
      <c r="I181" s="530"/>
      <c r="J181" s="530"/>
      <c r="K181" s="56"/>
      <c r="L181" s="54"/>
      <c r="M181" s="55" t="str">
        <f>VLOOKUP(C180,GrupeTable!A:P,16,0)</f>
        <v>HRN EN 50525-2-81</v>
      </c>
      <c r="O181" s="514"/>
    </row>
    <row r="182" spans="1:15" ht="5.0999999999999996" customHeight="1" x14ac:dyDescent="0.4">
      <c r="A182" s="170">
        <v>179</v>
      </c>
      <c r="B182" s="36" t="s">
        <v>1119</v>
      </c>
      <c r="C182" s="170" t="s">
        <v>2047</v>
      </c>
      <c r="D182" s="265" t="s">
        <v>2101</v>
      </c>
      <c r="E182" s="265" t="s">
        <v>2104</v>
      </c>
      <c r="F182" s="46"/>
      <c r="G182" s="2"/>
      <c r="H182" s="113"/>
      <c r="I182" s="45"/>
      <c r="J182" s="57"/>
      <c r="K182" s="49"/>
      <c r="L182" s="50"/>
      <c r="M182" s="48"/>
      <c r="O182" s="514"/>
    </row>
    <row r="183" spans="1:15" ht="10.199999999999999" customHeight="1" x14ac:dyDescent="0.4">
      <c r="A183" s="170">
        <v>180</v>
      </c>
      <c r="B183" s="36">
        <v>21301</v>
      </c>
      <c r="C183" s="170" t="s">
        <v>2047</v>
      </c>
      <c r="D183" s="265" t="s">
        <v>2101</v>
      </c>
      <c r="E183" s="265" t="s">
        <v>2104</v>
      </c>
      <c r="F183" s="139">
        <v>16</v>
      </c>
      <c r="G183" s="140" t="str">
        <f>IF(F183&gt;0.1,Import1!$N$6,"")</f>
        <v>€ /km</v>
      </c>
      <c r="H183" s="141" t="str">
        <f ca="1">IF(F183&gt;0.1,VLOOKUP(B183,Import1!$U:$X,Import1!$O$6,FALSE),"")</f>
        <v>4.589</v>
      </c>
      <c r="I183" s="123"/>
      <c r="J183" s="142" t="s">
        <v>534</v>
      </c>
      <c r="K183" s="143" t="s">
        <v>624</v>
      </c>
      <c r="L183" s="144">
        <v>153.6</v>
      </c>
      <c r="M183" s="144">
        <v>210</v>
      </c>
      <c r="O183" s="514"/>
    </row>
    <row r="184" spans="1:15" ht="10.199999999999999" customHeight="1" x14ac:dyDescent="0.4">
      <c r="A184" s="170">
        <v>181</v>
      </c>
      <c r="B184" s="36">
        <v>21302</v>
      </c>
      <c r="C184" s="170" t="s">
        <v>2047</v>
      </c>
      <c r="D184" s="265" t="s">
        <v>2101</v>
      </c>
      <c r="E184" s="265" t="s">
        <v>2104</v>
      </c>
      <c r="F184" s="145">
        <v>25</v>
      </c>
      <c r="G184" s="146" t="str">
        <f>IF(F184&gt;0.1,Import1!$N$6,"")</f>
        <v>€ /km</v>
      </c>
      <c r="H184" s="147" t="str">
        <f ca="1">IF(F184&gt;0.1,VLOOKUP(B184,Import1!$U:$X,Import1!$O$6,FALSE),"")</f>
        <v>6.179</v>
      </c>
      <c r="I184" s="123"/>
      <c r="J184" s="148" t="s">
        <v>534</v>
      </c>
      <c r="K184" s="149" t="s">
        <v>657</v>
      </c>
      <c r="L184" s="150">
        <v>240</v>
      </c>
      <c r="M184" s="150">
        <v>300</v>
      </c>
      <c r="O184" s="514"/>
    </row>
    <row r="185" spans="1:15" ht="10.199999999999999" customHeight="1" x14ac:dyDescent="0.4">
      <c r="A185" s="170">
        <v>182</v>
      </c>
      <c r="B185" s="36">
        <v>21303</v>
      </c>
      <c r="C185" s="170" t="s">
        <v>2047</v>
      </c>
      <c r="D185" s="265" t="s">
        <v>2101</v>
      </c>
      <c r="E185" s="265" t="s">
        <v>2104</v>
      </c>
      <c r="F185" s="139">
        <v>35</v>
      </c>
      <c r="G185" s="140" t="str">
        <f>IF(F185&gt;0.1,Import1!$N$6,"")</f>
        <v>€ /km</v>
      </c>
      <c r="H185" s="141" t="str">
        <f ca="1">IF(F185&gt;0.1,VLOOKUP(B185,Import1!$U:$X,Import1!$O$6,FALSE),"")</f>
        <v>8.321</v>
      </c>
      <c r="I185" s="123"/>
      <c r="J185" s="142" t="s">
        <v>534</v>
      </c>
      <c r="K185" s="143" t="s">
        <v>658</v>
      </c>
      <c r="L185" s="144">
        <v>336</v>
      </c>
      <c r="M185" s="144">
        <v>400</v>
      </c>
      <c r="O185" s="514"/>
    </row>
    <row r="186" spans="1:15" ht="10.199999999999999" customHeight="1" x14ac:dyDescent="0.4">
      <c r="A186" s="170">
        <v>183</v>
      </c>
      <c r="B186" s="36">
        <v>21304</v>
      </c>
      <c r="C186" s="170" t="s">
        <v>2047</v>
      </c>
      <c r="D186" s="265" t="s">
        <v>2101</v>
      </c>
      <c r="E186" s="265" t="s">
        <v>2104</v>
      </c>
      <c r="F186" s="145">
        <v>50</v>
      </c>
      <c r="G186" s="146" t="str">
        <f>IF(F186&gt;0.1,Import1!$N$6,"")</f>
        <v>€ /km</v>
      </c>
      <c r="H186" s="147" t="str">
        <f ca="1">IF(F186&gt;0.1,VLOOKUP(B186,Import1!$U:$X,Import1!$O$6,FALSE),"")</f>
        <v>11.704</v>
      </c>
      <c r="I186" s="123"/>
      <c r="J186" s="148" t="s">
        <v>534</v>
      </c>
      <c r="K186" s="149" t="s">
        <v>659</v>
      </c>
      <c r="L186" s="150">
        <v>480</v>
      </c>
      <c r="M186" s="150">
        <v>560</v>
      </c>
      <c r="O186" s="514"/>
    </row>
    <row r="187" spans="1:15" ht="10.199999999999999" customHeight="1" x14ac:dyDescent="0.4">
      <c r="A187" s="170">
        <v>184</v>
      </c>
      <c r="B187" s="36">
        <v>21305</v>
      </c>
      <c r="C187" s="170" t="s">
        <v>2047</v>
      </c>
      <c r="D187" s="265" t="s">
        <v>2101</v>
      </c>
      <c r="E187" s="265" t="s">
        <v>2104</v>
      </c>
      <c r="F187" s="139">
        <v>70</v>
      </c>
      <c r="G187" s="140" t="str">
        <f>IF(F187&gt;0.1,Import1!$N$6,"")</f>
        <v>€ /km</v>
      </c>
      <c r="H187" s="141" t="str">
        <f ca="1">IF(F187&gt;0.1,VLOOKUP(B187,Import1!$U:$X,Import1!$O$6,FALSE),"")</f>
        <v>17.046</v>
      </c>
      <c r="I187" s="123"/>
      <c r="J187" s="142" t="s">
        <v>534</v>
      </c>
      <c r="K187" s="143" t="s">
        <v>642</v>
      </c>
      <c r="L187" s="144">
        <v>672</v>
      </c>
      <c r="M187" s="144">
        <v>780</v>
      </c>
      <c r="O187" s="514"/>
    </row>
    <row r="188" spans="1:15" ht="10.199999999999999" customHeight="1" x14ac:dyDescent="0.4">
      <c r="A188" s="170">
        <v>185</v>
      </c>
      <c r="B188" s="36">
        <v>21306</v>
      </c>
      <c r="C188" s="170" t="s">
        <v>2047</v>
      </c>
      <c r="D188" s="265" t="s">
        <v>2101</v>
      </c>
      <c r="E188" s="265" t="s">
        <v>2104</v>
      </c>
      <c r="F188" s="145">
        <v>95</v>
      </c>
      <c r="G188" s="146" t="str">
        <f>IF(F188&gt;0.1,Import1!$N$6,"")</f>
        <v>€ /km</v>
      </c>
      <c r="H188" s="147" t="str">
        <f ca="1">IF(F188&gt;0.1,VLOOKUP(B188,Import1!$U:$X,Import1!$O$6,FALSE),"")</f>
        <v>22.346</v>
      </c>
      <c r="I188" s="123"/>
      <c r="J188" s="148" t="s">
        <v>534</v>
      </c>
      <c r="K188" s="149" t="s">
        <v>643</v>
      </c>
      <c r="L188" s="150">
        <v>912</v>
      </c>
      <c r="M188" s="150">
        <v>1010</v>
      </c>
      <c r="O188" s="514"/>
    </row>
    <row r="189" spans="1:15" ht="10.199999999999999" customHeight="1" x14ac:dyDescent="0.4">
      <c r="A189" s="170">
        <v>186</v>
      </c>
      <c r="B189" s="36" t="s">
        <v>1119</v>
      </c>
      <c r="C189" s="170" t="s">
        <v>2048</v>
      </c>
      <c r="D189" s="265" t="s">
        <v>2101</v>
      </c>
      <c r="E189" s="265" t="s">
        <v>2105</v>
      </c>
      <c r="H189" s="153"/>
      <c r="I189" s="123"/>
      <c r="O189" s="514"/>
    </row>
    <row r="190" spans="1:15" ht="9" customHeight="1" x14ac:dyDescent="0.4">
      <c r="A190" s="170">
        <v>187</v>
      </c>
      <c r="B190" s="36" t="s">
        <v>1119</v>
      </c>
      <c r="C190" s="170" t="s">
        <v>2048</v>
      </c>
      <c r="D190" s="265" t="s">
        <v>2101</v>
      </c>
      <c r="E190" s="265" t="s">
        <v>2105</v>
      </c>
      <c r="F190" s="527" t="str">
        <f>VLOOKUP(C190,GrupeTable!A:P,13,0)</f>
        <v>H05RNH2-F</v>
      </c>
      <c r="G190" s="52"/>
      <c r="H190" s="529">
        <f>VLOOKUP(C190,GrupeTable!A:P,14,0)</f>
        <v>0</v>
      </c>
      <c r="I190" s="529"/>
      <c r="J190" s="529" t="e">
        <f>_xlfn.XLOOKUP(C190,#REF!,#REF!)</f>
        <v>#REF!</v>
      </c>
      <c r="K190" s="520" t="str">
        <f>VLOOKUP(C190,GrupeTable!A:P,15,0)</f>
        <v>Plosnati gumom oplašten kabel za ukrasnu rasvjetu</v>
      </c>
      <c r="L190" s="521"/>
      <c r="M190" s="522"/>
      <c r="O190" s="514"/>
    </row>
    <row r="191" spans="1:15" ht="9" customHeight="1" x14ac:dyDescent="0.4">
      <c r="A191" s="170">
        <v>188</v>
      </c>
      <c r="B191" s="36" t="s">
        <v>1119</v>
      </c>
      <c r="C191" s="170" t="s">
        <v>2048</v>
      </c>
      <c r="D191" s="265" t="s">
        <v>2101</v>
      </c>
      <c r="E191" s="265" t="s">
        <v>2105</v>
      </c>
      <c r="F191" s="528"/>
      <c r="G191" s="53"/>
      <c r="H191" s="530"/>
      <c r="I191" s="530"/>
      <c r="J191" s="530"/>
      <c r="K191" s="56"/>
      <c r="L191" s="54"/>
      <c r="M191" s="55" t="str">
        <f>VLOOKUP(C190,GrupeTable!A:P,16,0)</f>
        <v>HRN EN 50525-2-82</v>
      </c>
      <c r="O191" s="514"/>
    </row>
    <row r="192" spans="1:15" ht="5.0999999999999996" customHeight="1" x14ac:dyDescent="0.4">
      <c r="A192" s="170">
        <v>189</v>
      </c>
      <c r="B192" s="36" t="s">
        <v>1119</v>
      </c>
      <c r="C192" s="170" t="s">
        <v>2048</v>
      </c>
      <c r="D192" s="265" t="s">
        <v>2101</v>
      </c>
      <c r="E192" s="265" t="s">
        <v>2105</v>
      </c>
      <c r="F192" s="46"/>
      <c r="G192" s="2"/>
      <c r="H192" s="113"/>
      <c r="I192" s="45"/>
      <c r="J192" s="57"/>
      <c r="K192" s="49"/>
      <c r="L192" s="50"/>
      <c r="M192" s="48"/>
      <c r="O192" s="514"/>
    </row>
    <row r="193" spans="1:15" ht="10.199999999999999" customHeight="1" x14ac:dyDescent="0.4">
      <c r="A193" s="170">
        <v>190</v>
      </c>
      <c r="B193" s="36">
        <v>21401</v>
      </c>
      <c r="C193" s="170" t="s">
        <v>2048</v>
      </c>
      <c r="D193" s="265" t="s">
        <v>2101</v>
      </c>
      <c r="E193" s="265" t="s">
        <v>2105</v>
      </c>
      <c r="F193" s="139" t="s">
        <v>544</v>
      </c>
      <c r="G193" s="140" t="str">
        <f>IF(F193&gt;0.1,Import1!$N$6,"")</f>
        <v>€ /km</v>
      </c>
      <c r="H193" s="141" t="str">
        <f ca="1">IF(F193&gt;0.1,VLOOKUP(B193,Import1!$U:$X,Import1!$O$6,FALSE),"")</f>
        <v>2.665</v>
      </c>
      <c r="I193" s="123"/>
      <c r="J193" s="142" t="s">
        <v>534</v>
      </c>
      <c r="K193" s="143" t="s">
        <v>1124</v>
      </c>
      <c r="L193" s="144">
        <v>48</v>
      </c>
      <c r="M193" s="144">
        <v>147</v>
      </c>
      <c r="O193" s="514"/>
    </row>
    <row r="194" spans="1:15" ht="10.199999999999999" customHeight="1" x14ac:dyDescent="0.4">
      <c r="A194" s="170">
        <v>191</v>
      </c>
      <c r="B194" s="36" t="s">
        <v>1119</v>
      </c>
      <c r="C194" s="170" t="s">
        <v>2049</v>
      </c>
      <c r="D194" s="265" t="s">
        <v>2101</v>
      </c>
      <c r="E194" s="265" t="s">
        <v>2106</v>
      </c>
      <c r="H194" s="153"/>
      <c r="I194" s="123"/>
      <c r="O194" s="514"/>
    </row>
    <row r="195" spans="1:15" ht="9" customHeight="1" x14ac:dyDescent="0.4">
      <c r="A195" s="170">
        <v>192</v>
      </c>
      <c r="B195" s="36" t="s">
        <v>1119</v>
      </c>
      <c r="C195" s="170" t="s">
        <v>2049</v>
      </c>
      <c r="D195" s="265" t="s">
        <v>2101</v>
      </c>
      <c r="E195" s="265" t="s">
        <v>2106</v>
      </c>
      <c r="F195" s="527" t="str">
        <f>VLOOKUP(C195,GrupeTable!A:P,13,0)</f>
        <v>NSSHöu</v>
      </c>
      <c r="G195" s="52"/>
      <c r="H195" s="529">
        <f>VLOOKUP(C195,GrupeTable!A:P,14,0)</f>
        <v>0</v>
      </c>
      <c r="I195" s="529"/>
      <c r="J195" s="529" t="e">
        <f>_xlfn.XLOOKUP(C195,#REF!,#REF!)</f>
        <v>#REF!</v>
      </c>
      <c r="K195" s="520" t="str">
        <f>VLOOKUP(C195,GrupeTable!A:P,15,0)</f>
        <v>Gumom izoliran i oplašten kabel za jača meh. opterećenja</v>
      </c>
      <c r="L195" s="521"/>
      <c r="M195" s="522"/>
      <c r="O195" s="514"/>
    </row>
    <row r="196" spans="1:15" ht="9" customHeight="1" x14ac:dyDescent="0.4">
      <c r="A196" s="170">
        <v>193</v>
      </c>
      <c r="B196" s="36" t="s">
        <v>1119</v>
      </c>
      <c r="C196" s="170" t="s">
        <v>2049</v>
      </c>
      <c r="D196" s="265" t="s">
        <v>2101</v>
      </c>
      <c r="E196" s="265" t="s">
        <v>2106</v>
      </c>
      <c r="F196" s="528"/>
      <c r="G196" s="53"/>
      <c r="H196" s="530"/>
      <c r="I196" s="530"/>
      <c r="J196" s="530"/>
      <c r="K196" s="56"/>
      <c r="L196" s="54"/>
      <c r="M196" s="55" t="str">
        <f>VLOOKUP(C195,GrupeTable!A:P,16,0)</f>
        <v>DIN VDE 0250 dio 812</v>
      </c>
      <c r="O196" s="514"/>
    </row>
    <row r="197" spans="1:15" ht="5.0999999999999996" customHeight="1" x14ac:dyDescent="0.4">
      <c r="A197" s="170">
        <v>194</v>
      </c>
      <c r="B197" s="36" t="s">
        <v>1119</v>
      </c>
      <c r="C197" s="170" t="s">
        <v>2049</v>
      </c>
      <c r="D197" s="265" t="s">
        <v>2101</v>
      </c>
      <c r="E197" s="265" t="s">
        <v>2106</v>
      </c>
      <c r="F197" s="46"/>
      <c r="G197" s="2"/>
      <c r="H197" s="113"/>
      <c r="I197" s="45"/>
      <c r="J197" s="57"/>
      <c r="K197" s="49"/>
      <c r="L197" s="50"/>
      <c r="M197" s="48"/>
      <c r="O197" s="514"/>
    </row>
    <row r="198" spans="1:15" ht="10.199999999999999" customHeight="1" x14ac:dyDescent="0.4">
      <c r="A198" s="170">
        <v>195</v>
      </c>
      <c r="B198" s="36">
        <v>21501</v>
      </c>
      <c r="C198" s="170" t="s">
        <v>2049</v>
      </c>
      <c r="D198" s="265" t="s">
        <v>2101</v>
      </c>
      <c r="E198" s="265" t="s">
        <v>2106</v>
      </c>
      <c r="F198" s="139" t="s">
        <v>538</v>
      </c>
      <c r="G198" s="140" t="str">
        <f>IF(F198&gt;0.1,Import1!$N$6,"")</f>
        <v>€ /km</v>
      </c>
      <c r="H198" s="141" t="str">
        <f ca="1">IF(F198&gt;0.1,VLOOKUP(B198,Import1!$U:$X,Import1!$O$6,FALSE),"")</f>
        <v>3.994</v>
      </c>
      <c r="I198" s="123"/>
      <c r="J198" s="142" t="s">
        <v>534</v>
      </c>
      <c r="K198" s="143">
        <v>12.5</v>
      </c>
      <c r="L198" s="144">
        <v>43</v>
      </c>
      <c r="M198" s="144">
        <v>200</v>
      </c>
      <c r="O198" s="514"/>
    </row>
    <row r="199" spans="1:15" ht="10.199999999999999" customHeight="1" x14ac:dyDescent="0.4">
      <c r="A199" s="170">
        <v>196</v>
      </c>
      <c r="B199" s="36">
        <v>21502</v>
      </c>
      <c r="C199" s="170" t="s">
        <v>2049</v>
      </c>
      <c r="D199" s="265" t="s">
        <v>2101</v>
      </c>
      <c r="E199" s="265" t="s">
        <v>2106</v>
      </c>
      <c r="F199" s="145" t="s">
        <v>540</v>
      </c>
      <c r="G199" s="146" t="str">
        <f>IF(F199&gt;0.1,Import1!$N$6,"")</f>
        <v>€ /km</v>
      </c>
      <c r="H199" s="147" t="str">
        <f ca="1">IF(F199&gt;0.1,VLOOKUP(B199,Import1!$U:$X,Import1!$O$6,FALSE),"")</f>
        <v>4.828</v>
      </c>
      <c r="I199" s="123"/>
      <c r="J199" s="148" t="s">
        <v>534</v>
      </c>
      <c r="K199" s="149">
        <v>12.6</v>
      </c>
      <c r="L199" s="150">
        <v>58</v>
      </c>
      <c r="M199" s="150">
        <v>230</v>
      </c>
      <c r="O199" s="514"/>
    </row>
    <row r="200" spans="1:15" ht="10.199999999999999" customHeight="1" x14ac:dyDescent="0.4">
      <c r="A200" s="170">
        <v>197</v>
      </c>
      <c r="B200" s="36">
        <v>21503</v>
      </c>
      <c r="C200" s="170" t="s">
        <v>2049</v>
      </c>
      <c r="D200" s="265" t="s">
        <v>2101</v>
      </c>
      <c r="E200" s="265" t="s">
        <v>2106</v>
      </c>
      <c r="F200" s="139" t="s">
        <v>541</v>
      </c>
      <c r="G200" s="140" t="str">
        <f>IF(F200&gt;0.1,Import1!$N$6,"")</f>
        <v>€ /km</v>
      </c>
      <c r="H200" s="141" t="str">
        <f ca="1">IF(F200&gt;0.1,VLOOKUP(B200,Import1!$U:$X,Import1!$O$6,FALSE),"")</f>
        <v>5.649</v>
      </c>
      <c r="I200" s="123"/>
      <c r="J200" s="142" t="s">
        <v>534</v>
      </c>
      <c r="K200" s="143">
        <v>15</v>
      </c>
      <c r="L200" s="144">
        <v>72</v>
      </c>
      <c r="M200" s="144">
        <v>255</v>
      </c>
      <c r="O200" s="514"/>
    </row>
    <row r="201" spans="1:15" ht="10.199999999999999" customHeight="1" x14ac:dyDescent="0.4">
      <c r="A201" s="170">
        <v>198</v>
      </c>
      <c r="B201" s="36">
        <v>21504</v>
      </c>
      <c r="C201" s="170" t="s">
        <v>2049</v>
      </c>
      <c r="D201" s="265" t="s">
        <v>2101</v>
      </c>
      <c r="E201" s="265" t="s">
        <v>2106</v>
      </c>
      <c r="F201" s="145" t="s">
        <v>545</v>
      </c>
      <c r="G201" s="146" t="str">
        <f>IF(F201&gt;0.1,Import1!$N$6,"")</f>
        <v>€ /km</v>
      </c>
      <c r="H201" s="147" t="str">
        <f ca="1">IF(F201&gt;0.1,VLOOKUP(B201,Import1!$U:$X,Import1!$O$6,FALSE),"")</f>
        <v>5.608</v>
      </c>
      <c r="I201" s="123"/>
      <c r="J201" s="148" t="s">
        <v>534</v>
      </c>
      <c r="K201" s="149">
        <v>13.2</v>
      </c>
      <c r="L201" s="150">
        <v>72</v>
      </c>
      <c r="M201" s="150">
        <v>260</v>
      </c>
      <c r="O201" s="514"/>
    </row>
    <row r="202" spans="1:15" ht="10.199999999999999" customHeight="1" x14ac:dyDescent="0.4">
      <c r="A202" s="170">
        <v>199</v>
      </c>
      <c r="B202" s="36">
        <v>21505</v>
      </c>
      <c r="C202" s="170" t="s">
        <v>2049</v>
      </c>
      <c r="D202" s="265" t="s">
        <v>2101</v>
      </c>
      <c r="E202" s="265" t="s">
        <v>2106</v>
      </c>
      <c r="F202" s="139" t="s">
        <v>546</v>
      </c>
      <c r="G202" s="140" t="str">
        <f>IF(F202&gt;0.1,Import1!$N$6,"")</f>
        <v>€ /km</v>
      </c>
      <c r="H202" s="141" t="str">
        <f ca="1">IF(F202&gt;0.1,VLOOKUP(B202,Import1!$U:$X,Import1!$O$6,FALSE),"")</f>
        <v>6.509</v>
      </c>
      <c r="I202" s="123"/>
      <c r="J202" s="142" t="s">
        <v>534</v>
      </c>
      <c r="K202" s="143">
        <v>15.9</v>
      </c>
      <c r="L202" s="144">
        <v>96</v>
      </c>
      <c r="M202" s="144">
        <v>350</v>
      </c>
      <c r="O202" s="514"/>
    </row>
    <row r="203" spans="1:15" ht="10.199999999999999" customHeight="1" x14ac:dyDescent="0.4">
      <c r="A203" s="170">
        <v>200</v>
      </c>
      <c r="B203" s="36">
        <v>21506</v>
      </c>
      <c r="C203" s="170" t="s">
        <v>2049</v>
      </c>
      <c r="D203" s="265" t="s">
        <v>2101</v>
      </c>
      <c r="E203" s="265" t="s">
        <v>2106</v>
      </c>
      <c r="F203" s="145" t="s">
        <v>547</v>
      </c>
      <c r="G203" s="146" t="str">
        <f>IF(F203&gt;0.1,Import1!$N$6,"")</f>
        <v>€ /km</v>
      </c>
      <c r="H203" s="147" t="str">
        <f ca="1">IF(F203&gt;0.1,VLOOKUP(B203,Import1!$U:$X,Import1!$O$6,FALSE),"")</f>
        <v>7.123</v>
      </c>
      <c r="I203" s="123"/>
      <c r="J203" s="148" t="s">
        <v>534</v>
      </c>
      <c r="K203" s="149">
        <v>17.2</v>
      </c>
      <c r="L203" s="150">
        <v>120</v>
      </c>
      <c r="M203" s="150">
        <v>385</v>
      </c>
      <c r="O203" s="514"/>
    </row>
    <row r="204" spans="1:15" ht="10.199999999999999" customHeight="1" x14ac:dyDescent="0.4">
      <c r="A204" s="170">
        <v>201</v>
      </c>
      <c r="B204" s="36" t="s">
        <v>1119</v>
      </c>
      <c r="C204" s="170" t="s">
        <v>2049</v>
      </c>
      <c r="D204" s="265" t="s">
        <v>2101</v>
      </c>
      <c r="E204" s="265" t="s">
        <v>2106</v>
      </c>
      <c r="F204" s="139"/>
      <c r="G204" s="140" t="str">
        <f>IF(F204&gt;0.1,Import1!$N$6,"")</f>
        <v/>
      </c>
      <c r="H204" s="141" t="str">
        <f>IF(F204&gt;0.1,VLOOKUP(B204,Import1!$U:$X,Import1!$O$6,FALSE),"")</f>
        <v/>
      </c>
      <c r="I204" s="123"/>
      <c r="J204" s="142"/>
      <c r="K204" s="143"/>
      <c r="L204" s="144"/>
      <c r="M204" s="144"/>
      <c r="O204" s="514"/>
    </row>
    <row r="205" spans="1:15" ht="10.199999999999999" customHeight="1" x14ac:dyDescent="0.4">
      <c r="A205" s="170">
        <v>202</v>
      </c>
      <c r="B205" s="36">
        <v>21507</v>
      </c>
      <c r="C205" s="170" t="s">
        <v>2049</v>
      </c>
      <c r="D205" s="265" t="s">
        <v>2101</v>
      </c>
      <c r="E205" s="265" t="s">
        <v>2106</v>
      </c>
      <c r="F205" s="145" t="s">
        <v>548</v>
      </c>
      <c r="G205" s="146" t="str">
        <f>IF(F205&gt;0.1,Import1!$N$6,"")</f>
        <v>€ /km</v>
      </c>
      <c r="H205" s="147" t="str">
        <f ca="1">IF(F205&gt;0.1,VLOOKUP(B205,Import1!$U:$X,Import1!$O$6,FALSE),"")</f>
        <v>10.450</v>
      </c>
      <c r="I205" s="123"/>
      <c r="J205" s="148" t="s">
        <v>534</v>
      </c>
      <c r="K205" s="149">
        <v>17.5</v>
      </c>
      <c r="L205" s="150">
        <v>154</v>
      </c>
      <c r="M205" s="150">
        <v>450</v>
      </c>
      <c r="O205" s="514"/>
    </row>
    <row r="206" spans="1:15" ht="10.199999999999999" customHeight="1" x14ac:dyDescent="0.4">
      <c r="A206" s="170">
        <v>203</v>
      </c>
      <c r="B206" s="36">
        <v>21508</v>
      </c>
      <c r="C206" s="170" t="s">
        <v>2049</v>
      </c>
      <c r="D206" s="265" t="s">
        <v>2101</v>
      </c>
      <c r="E206" s="265" t="s">
        <v>2106</v>
      </c>
      <c r="F206" s="139" t="s">
        <v>550</v>
      </c>
      <c r="G206" s="140" t="str">
        <f>IF(F206&gt;0.1,Import1!$N$6,"")</f>
        <v>€ /km</v>
      </c>
      <c r="H206" s="141" t="str">
        <f ca="1">IF(F206&gt;0.1,VLOOKUP(B206,Import1!$U:$X,Import1!$O$6,FALSE),"")</f>
        <v>12.759</v>
      </c>
      <c r="I206" s="123"/>
      <c r="J206" s="142" t="s">
        <v>534</v>
      </c>
      <c r="K206" s="143">
        <v>18.8</v>
      </c>
      <c r="L206" s="144">
        <v>230</v>
      </c>
      <c r="M206" s="144">
        <v>560</v>
      </c>
      <c r="O206" s="514"/>
    </row>
    <row r="207" spans="1:15" ht="10.199999999999999" customHeight="1" x14ac:dyDescent="0.4">
      <c r="A207" s="170">
        <v>204</v>
      </c>
      <c r="B207" s="36">
        <v>21509</v>
      </c>
      <c r="C207" s="170" t="s">
        <v>2049</v>
      </c>
      <c r="D207" s="265" t="s">
        <v>2101</v>
      </c>
      <c r="E207" s="265" t="s">
        <v>2106</v>
      </c>
      <c r="F207" s="145" t="s">
        <v>576</v>
      </c>
      <c r="G207" s="146" t="str">
        <f>IF(F207&gt;0.1,Import1!$N$6,"")</f>
        <v>€ /km</v>
      </c>
      <c r="H207" s="147" t="str">
        <f ca="1">IF(F207&gt;0.1,VLOOKUP(B207,Import1!$U:$X,Import1!$O$6,FALSE),"")</f>
        <v>19.627</v>
      </c>
      <c r="I207" s="123"/>
      <c r="J207" s="148" t="s">
        <v>534</v>
      </c>
      <c r="K207" s="149">
        <v>23</v>
      </c>
      <c r="L207" s="150">
        <v>384</v>
      </c>
      <c r="M207" s="150">
        <v>860</v>
      </c>
      <c r="O207" s="514"/>
    </row>
    <row r="208" spans="1:15" ht="10.199999999999999" customHeight="1" x14ac:dyDescent="0.4">
      <c r="A208" s="170">
        <v>205</v>
      </c>
      <c r="B208" s="36">
        <v>21510</v>
      </c>
      <c r="C208" s="170" t="s">
        <v>2049</v>
      </c>
      <c r="D208" s="265" t="s">
        <v>2101</v>
      </c>
      <c r="E208" s="265" t="s">
        <v>2106</v>
      </c>
      <c r="F208" s="139" t="s">
        <v>581</v>
      </c>
      <c r="G208" s="140" t="str">
        <f>IF(F208&gt;0.1,Import1!$N$6,"")</f>
        <v>€ /km</v>
      </c>
      <c r="H208" s="141" t="str">
        <f ca="1">IF(F208&gt;0.1,VLOOKUP(B208,Import1!$U:$X,Import1!$O$6,FALSE),"")</f>
        <v>30.573</v>
      </c>
      <c r="I208" s="123"/>
      <c r="J208" s="142" t="s">
        <v>534</v>
      </c>
      <c r="K208" s="143">
        <v>27.3</v>
      </c>
      <c r="L208" s="144">
        <v>614</v>
      </c>
      <c r="M208" s="144">
        <v>1350</v>
      </c>
      <c r="O208" s="514"/>
    </row>
    <row r="209" spans="1:15" ht="10.199999999999999" customHeight="1" x14ac:dyDescent="0.4">
      <c r="A209" s="170">
        <v>206</v>
      </c>
      <c r="B209" s="36">
        <v>21511</v>
      </c>
      <c r="C209" s="170" t="s">
        <v>2049</v>
      </c>
      <c r="D209" s="265" t="s">
        <v>2101</v>
      </c>
      <c r="E209" s="265" t="s">
        <v>2106</v>
      </c>
      <c r="F209" s="145" t="s">
        <v>647</v>
      </c>
      <c r="G209" s="146" t="str">
        <f>IF(F209&gt;0.1,Import1!$N$6,"")</f>
        <v>€ /km</v>
      </c>
      <c r="H209" s="147" t="str">
        <f ca="1">IF(F209&gt;0.1,VLOOKUP(B209,Import1!$U:$X,Import1!$O$6,FALSE),"")</f>
        <v>42.679</v>
      </c>
      <c r="I209" s="123"/>
      <c r="J209" s="148" t="s">
        <v>534</v>
      </c>
      <c r="K209" s="149">
        <v>34.5</v>
      </c>
      <c r="L209" s="150">
        <v>960</v>
      </c>
      <c r="M209" s="150">
        <v>2010</v>
      </c>
      <c r="O209" s="514"/>
    </row>
    <row r="210" spans="1:15" ht="10.199999999999999" customHeight="1" x14ac:dyDescent="0.4">
      <c r="A210" s="170">
        <v>207</v>
      </c>
      <c r="B210" s="36">
        <v>21512</v>
      </c>
      <c r="C210" s="170" t="s">
        <v>2049</v>
      </c>
      <c r="D210" s="265" t="s">
        <v>2101</v>
      </c>
      <c r="E210" s="265" t="s">
        <v>2106</v>
      </c>
      <c r="F210" s="139" t="s">
        <v>650</v>
      </c>
      <c r="G210" s="140" t="str">
        <f>IF(F210&gt;0.1,Import1!$N$6,"")</f>
        <v>€ /km</v>
      </c>
      <c r="H210" s="141" t="str">
        <f ca="1">IF(F210&gt;0.1,VLOOKUP(B210,Import1!$U:$X,Import1!$O$6,FALSE),"")</f>
        <v>56.986</v>
      </c>
      <c r="I210" s="123"/>
      <c r="J210" s="142" t="s">
        <v>534</v>
      </c>
      <c r="K210" s="143">
        <v>36.4</v>
      </c>
      <c r="L210" s="144">
        <v>1344</v>
      </c>
      <c r="M210" s="144">
        <v>2590</v>
      </c>
      <c r="O210" s="514"/>
    </row>
    <row r="211" spans="1:15" ht="10.199999999999999" customHeight="1" x14ac:dyDescent="0.4">
      <c r="A211" s="170">
        <v>208</v>
      </c>
      <c r="B211" s="36">
        <v>21513</v>
      </c>
      <c r="C211" s="170" t="s">
        <v>2049</v>
      </c>
      <c r="D211" s="265" t="s">
        <v>2101</v>
      </c>
      <c r="E211" s="265" t="s">
        <v>2106</v>
      </c>
      <c r="F211" s="145" t="s">
        <v>652</v>
      </c>
      <c r="G211" s="146" t="str">
        <f>IF(F211&gt;0.1,Import1!$N$6,"")</f>
        <v>€ /km</v>
      </c>
      <c r="H211" s="147" t="str">
        <f ca="1">IF(F211&gt;0.1,VLOOKUP(B211,Import1!$U:$X,Import1!$O$6,FALSE),"")</f>
        <v>76.059</v>
      </c>
      <c r="I211" s="123"/>
      <c r="J211" s="148" t="s">
        <v>534</v>
      </c>
      <c r="K211" s="149">
        <v>41.5</v>
      </c>
      <c r="L211" s="150">
        <v>1920</v>
      </c>
      <c r="M211" s="150">
        <v>3660</v>
      </c>
      <c r="O211" s="514"/>
    </row>
    <row r="212" spans="1:15" ht="10.199999999999999" customHeight="1" x14ac:dyDescent="0.4">
      <c r="A212" s="170">
        <v>209</v>
      </c>
      <c r="B212" s="36" t="s">
        <v>1119</v>
      </c>
      <c r="C212" s="170" t="s">
        <v>2049</v>
      </c>
      <c r="D212" s="265" t="s">
        <v>2101</v>
      </c>
      <c r="E212" s="265" t="s">
        <v>2106</v>
      </c>
      <c r="F212" s="139"/>
      <c r="G212" s="140" t="str">
        <f>IF(F212&gt;0.1,Import1!$N$6,"")</f>
        <v/>
      </c>
      <c r="H212" s="141" t="str">
        <f>IF(F212&gt;0.1,VLOOKUP(B212,Import1!$U:$X,Import1!$O$6,FALSE),"")</f>
        <v/>
      </c>
      <c r="I212" s="123"/>
      <c r="J212" s="142"/>
      <c r="K212" s="143"/>
      <c r="L212" s="144"/>
      <c r="M212" s="144"/>
      <c r="O212" s="514"/>
    </row>
    <row r="213" spans="1:15" ht="10.199999999999999" customHeight="1" x14ac:dyDescent="0.4">
      <c r="A213" s="170">
        <v>210</v>
      </c>
      <c r="B213" s="36">
        <v>21514</v>
      </c>
      <c r="C213" s="170" t="s">
        <v>2049</v>
      </c>
      <c r="D213" s="265" t="s">
        <v>2101</v>
      </c>
      <c r="E213" s="265" t="s">
        <v>2106</v>
      </c>
      <c r="F213" s="145" t="s">
        <v>549</v>
      </c>
      <c r="G213" s="146" t="str">
        <f>IF(F213&gt;0.1,Import1!$N$6,"")</f>
        <v>€ /km</v>
      </c>
      <c r="H213" s="147" t="str">
        <f ca="1">IF(F213&gt;0.1,VLOOKUP(B213,Import1!$U:$X,Import1!$O$6,FALSE),"")</f>
        <v>12.014</v>
      </c>
      <c r="I213" s="123"/>
      <c r="J213" s="148" t="s">
        <v>534</v>
      </c>
      <c r="K213" s="149">
        <v>19.399999999999999</v>
      </c>
      <c r="L213" s="150">
        <v>192</v>
      </c>
      <c r="M213" s="150">
        <v>560</v>
      </c>
      <c r="O213" s="514"/>
    </row>
    <row r="214" spans="1:15" ht="10.199999999999999" customHeight="1" x14ac:dyDescent="0.4">
      <c r="A214" s="170">
        <v>211</v>
      </c>
      <c r="B214" s="36">
        <v>21515</v>
      </c>
      <c r="C214" s="170" t="s">
        <v>2049</v>
      </c>
      <c r="D214" s="265" t="s">
        <v>2101</v>
      </c>
      <c r="E214" s="265" t="s">
        <v>2106</v>
      </c>
      <c r="F214" s="139" t="s">
        <v>551</v>
      </c>
      <c r="G214" s="140" t="str">
        <f>IF(F214&gt;0.1,Import1!$N$6,"")</f>
        <v>€ /km</v>
      </c>
      <c r="H214" s="141" t="str">
        <f ca="1">IF(F214&gt;0.1,VLOOKUP(B214,Import1!$U:$X,Import1!$O$6,FALSE),"")</f>
        <v>16.954</v>
      </c>
      <c r="I214" s="123"/>
      <c r="J214" s="142" t="s">
        <v>534</v>
      </c>
      <c r="K214" s="143">
        <v>21.4</v>
      </c>
      <c r="L214" s="144">
        <v>288</v>
      </c>
      <c r="M214" s="144">
        <v>670</v>
      </c>
      <c r="O214" s="514"/>
    </row>
    <row r="215" spans="1:15" ht="10.199999999999999" customHeight="1" x14ac:dyDescent="0.4">
      <c r="A215" s="170">
        <v>212</v>
      </c>
      <c r="B215" s="36">
        <v>21516</v>
      </c>
      <c r="C215" s="170" t="s">
        <v>2049</v>
      </c>
      <c r="D215" s="265" t="s">
        <v>2101</v>
      </c>
      <c r="E215" s="265" t="s">
        <v>2106</v>
      </c>
      <c r="F215" s="145" t="s">
        <v>578</v>
      </c>
      <c r="G215" s="146" t="str">
        <f>IF(F215&gt;0.1,Import1!$N$6,"")</f>
        <v>€ /km</v>
      </c>
      <c r="H215" s="147" t="str">
        <f ca="1">IF(F215&gt;0.1,VLOOKUP(B215,Import1!$U:$X,Import1!$O$6,FALSE),"")</f>
        <v>25.285</v>
      </c>
      <c r="I215" s="123"/>
      <c r="J215" s="148" t="s">
        <v>534</v>
      </c>
      <c r="K215" s="149">
        <v>23.5</v>
      </c>
      <c r="L215" s="150">
        <v>480</v>
      </c>
      <c r="M215" s="150">
        <v>1000</v>
      </c>
      <c r="O215" s="514"/>
    </row>
    <row r="216" spans="1:15" ht="10.199999999999999" customHeight="1" x14ac:dyDescent="0.4">
      <c r="A216" s="170">
        <v>213</v>
      </c>
      <c r="B216" s="36" t="s">
        <v>1119</v>
      </c>
      <c r="C216" s="170" t="s">
        <v>2050</v>
      </c>
      <c r="D216" s="265" t="s">
        <v>2107</v>
      </c>
      <c r="E216" s="265" t="s">
        <v>2108</v>
      </c>
      <c r="H216" s="153"/>
      <c r="I216" s="123"/>
      <c r="K216" s="123"/>
    </row>
    <row r="217" spans="1:15" ht="9" customHeight="1" x14ac:dyDescent="0.4">
      <c r="A217" s="170">
        <v>214</v>
      </c>
      <c r="B217" s="36" t="s">
        <v>1119</v>
      </c>
      <c r="C217" s="170" t="s">
        <v>2050</v>
      </c>
      <c r="D217" s="265" t="s">
        <v>2107</v>
      </c>
      <c r="E217" s="265" t="s">
        <v>2108</v>
      </c>
      <c r="F217" s="527" t="str">
        <f>VLOOKUP(C217,GrupeTable!A:P,13,0)</f>
        <v>SiF</v>
      </c>
      <c r="G217" s="52"/>
      <c r="H217" s="529" t="str">
        <f>VLOOKUP(C217,GrupeTable!A:P,14,0)</f>
        <v>H05S-K</v>
      </c>
      <c r="I217" s="529"/>
      <c r="J217" s="529" t="e">
        <f>_xlfn.XLOOKUP(C217,#REF!,#REF!)</f>
        <v>#REF!</v>
      </c>
      <c r="K217" s="520" t="str">
        <f>VLOOKUP(C217,GrupeTable!A:P,15,0)</f>
        <v>Silikonskom gumom izoliran finožični vodič</v>
      </c>
      <c r="L217" s="521"/>
      <c r="M217" s="522"/>
      <c r="O217" s="515" t="s">
        <v>2154</v>
      </c>
    </row>
    <row r="218" spans="1:15" ht="9" customHeight="1" x14ac:dyDescent="0.4">
      <c r="A218" s="170">
        <v>215</v>
      </c>
      <c r="B218" s="36" t="s">
        <v>1119</v>
      </c>
      <c r="C218" s="170" t="s">
        <v>2050</v>
      </c>
      <c r="D218" s="265" t="s">
        <v>2107</v>
      </c>
      <c r="E218" s="265" t="s">
        <v>2108</v>
      </c>
      <c r="F218" s="528"/>
      <c r="G218" s="53"/>
      <c r="H218" s="530"/>
      <c r="I218" s="530"/>
      <c r="J218" s="530"/>
      <c r="K218" s="56"/>
      <c r="L218" s="54"/>
      <c r="M218" s="55" t="str">
        <f>VLOOKUP(C217,GrupeTable!A:P,16,0)</f>
        <v>HRN EN 50525-2-41</v>
      </c>
      <c r="O218" s="515"/>
    </row>
    <row r="219" spans="1:15" ht="5.0999999999999996" customHeight="1" x14ac:dyDescent="0.4">
      <c r="A219" s="170">
        <v>216</v>
      </c>
      <c r="B219" s="36" t="s">
        <v>1119</v>
      </c>
      <c r="C219" s="170" t="s">
        <v>2050</v>
      </c>
      <c r="D219" s="265" t="s">
        <v>2107</v>
      </c>
      <c r="E219" s="265" t="s">
        <v>2108</v>
      </c>
      <c r="F219" s="46"/>
      <c r="G219" s="2"/>
      <c r="H219" s="113"/>
      <c r="I219" s="45"/>
      <c r="J219" s="57"/>
      <c r="K219" s="47"/>
      <c r="L219" s="50"/>
      <c r="M219" s="48"/>
      <c r="O219" s="515"/>
    </row>
    <row r="220" spans="1:15" ht="10.199999999999999" customHeight="1" x14ac:dyDescent="0.4">
      <c r="A220" s="170">
        <v>217</v>
      </c>
      <c r="B220" s="36">
        <v>31601</v>
      </c>
      <c r="C220" s="170" t="s">
        <v>2050</v>
      </c>
      <c r="D220" s="265" t="s">
        <v>2107</v>
      </c>
      <c r="E220" s="265" t="s">
        <v>2108</v>
      </c>
      <c r="F220" s="139" t="s">
        <v>601</v>
      </c>
      <c r="G220" s="140" t="str">
        <f>IF(F220&gt;0.1,Import1!$N$6,"")</f>
        <v>€ /km</v>
      </c>
      <c r="H220" s="141" t="str">
        <f ca="1">IF(F220&gt;0.1,VLOOKUP(B220,Import1!$U:$X,Import1!$O$6,FALSE),"")</f>
        <v>221</v>
      </c>
      <c r="I220" s="123"/>
      <c r="J220" s="142">
        <v>100</v>
      </c>
      <c r="K220" s="163" t="s">
        <v>716</v>
      </c>
      <c r="L220" s="144">
        <v>4.8</v>
      </c>
      <c r="M220" s="144">
        <v>9</v>
      </c>
      <c r="O220" s="515"/>
    </row>
    <row r="221" spans="1:15" ht="10.199999999999999" customHeight="1" x14ac:dyDescent="0.4">
      <c r="A221" s="170">
        <v>218</v>
      </c>
      <c r="B221" s="36">
        <v>31602</v>
      </c>
      <c r="C221" s="170" t="s">
        <v>2050</v>
      </c>
      <c r="D221" s="265" t="s">
        <v>2107</v>
      </c>
      <c r="E221" s="265" t="s">
        <v>2108</v>
      </c>
      <c r="F221" s="145" t="s">
        <v>602</v>
      </c>
      <c r="G221" s="146" t="str">
        <f>IF(F221&gt;0.1,Import1!$N$6,"")</f>
        <v>€ /km</v>
      </c>
      <c r="H221" s="147" t="str">
        <f ca="1">IF(F221&gt;0.1,VLOOKUP(B221,Import1!$U:$X,Import1!$O$6,FALSE),"")</f>
        <v>323</v>
      </c>
      <c r="I221" s="123"/>
      <c r="J221" s="148">
        <v>100</v>
      </c>
      <c r="K221" s="164" t="s">
        <v>604</v>
      </c>
      <c r="L221" s="150">
        <v>7.68</v>
      </c>
      <c r="M221" s="150">
        <v>12</v>
      </c>
      <c r="O221" s="515"/>
    </row>
    <row r="222" spans="1:15" ht="10.199999999999999" customHeight="1" x14ac:dyDescent="0.4">
      <c r="A222" s="170">
        <v>219</v>
      </c>
      <c r="B222" s="36">
        <v>31603</v>
      </c>
      <c r="C222" s="170" t="s">
        <v>2050</v>
      </c>
      <c r="D222" s="265" t="s">
        <v>2107</v>
      </c>
      <c r="E222" s="265" t="s">
        <v>2108</v>
      </c>
      <c r="F222" s="139" t="s">
        <v>603</v>
      </c>
      <c r="G222" s="140" t="str">
        <f>IF(F222&gt;0.1,Import1!$N$6,"")</f>
        <v>€ /km</v>
      </c>
      <c r="H222" s="141" t="str">
        <f ca="1">IF(F222&gt;0.1,VLOOKUP(B222,Import1!$U:$X,Import1!$O$6,FALSE),"")</f>
        <v>393</v>
      </c>
      <c r="I222" s="123"/>
      <c r="J222" s="142">
        <v>100</v>
      </c>
      <c r="K222" s="163" t="s">
        <v>585</v>
      </c>
      <c r="L222" s="144">
        <v>9.6</v>
      </c>
      <c r="M222" s="144">
        <v>14</v>
      </c>
      <c r="O222" s="515"/>
    </row>
    <row r="223" spans="1:15" ht="10.199999999999999" customHeight="1" x14ac:dyDescent="0.4">
      <c r="A223" s="170">
        <v>220</v>
      </c>
      <c r="B223" s="36">
        <v>31604</v>
      </c>
      <c r="C223" s="170" t="s">
        <v>2050</v>
      </c>
      <c r="D223" s="265" t="s">
        <v>2107</v>
      </c>
      <c r="E223" s="265" t="s">
        <v>2108</v>
      </c>
      <c r="F223" s="145" t="s">
        <v>584</v>
      </c>
      <c r="G223" s="146" t="str">
        <f>IF(F223&gt;0.1,Import1!$N$6,"")</f>
        <v>€ /km</v>
      </c>
      <c r="H223" s="147" t="str">
        <f ca="1">IF(F223&gt;0.1,VLOOKUP(B223,Import1!$U:$X,Import1!$O$6,FALSE),"")</f>
        <v>488</v>
      </c>
      <c r="I223" s="123"/>
      <c r="J223" s="148">
        <v>100</v>
      </c>
      <c r="K223" s="164" t="s">
        <v>605</v>
      </c>
      <c r="L223" s="150">
        <v>14.4</v>
      </c>
      <c r="M223" s="150">
        <v>18</v>
      </c>
      <c r="O223" s="515"/>
    </row>
    <row r="224" spans="1:15" ht="10.199999999999999" customHeight="1" x14ac:dyDescent="0.4">
      <c r="A224" s="170">
        <v>221</v>
      </c>
      <c r="B224" s="36">
        <v>31605</v>
      </c>
      <c r="C224" s="170" t="s">
        <v>2050</v>
      </c>
      <c r="D224" s="265" t="s">
        <v>2107</v>
      </c>
      <c r="E224" s="265" t="s">
        <v>2108</v>
      </c>
      <c r="F224" s="139" t="s">
        <v>585</v>
      </c>
      <c r="G224" s="140" t="str">
        <f>IF(F224&gt;0.1,Import1!$N$6,"")</f>
        <v>€ /km</v>
      </c>
      <c r="H224" s="141" t="str">
        <f ca="1">IF(F224&gt;0.1,VLOOKUP(B224,Import1!$U:$X,Import1!$O$6,FALSE),"")</f>
        <v>774</v>
      </c>
      <c r="I224" s="123"/>
      <c r="J224" s="142">
        <v>100</v>
      </c>
      <c r="K224" s="163" t="s">
        <v>606</v>
      </c>
      <c r="L224" s="144">
        <v>24</v>
      </c>
      <c r="M224" s="144">
        <v>35</v>
      </c>
      <c r="O224" s="515"/>
    </row>
    <row r="225" spans="1:15" ht="10.199999999999999" customHeight="1" x14ac:dyDescent="0.4">
      <c r="A225" s="170">
        <v>222</v>
      </c>
      <c r="B225" s="36">
        <v>31606</v>
      </c>
      <c r="C225" s="170" t="s">
        <v>2050</v>
      </c>
      <c r="D225" s="265" t="s">
        <v>2107</v>
      </c>
      <c r="E225" s="265" t="s">
        <v>2108</v>
      </c>
      <c r="F225" s="145" t="s">
        <v>587</v>
      </c>
      <c r="G225" s="146" t="str">
        <f>IF(F225&gt;0.1,Import1!$N$6,"")</f>
        <v>€ /km</v>
      </c>
      <c r="H225" s="147" t="str">
        <f ca="1">IF(F225&gt;0.1,VLOOKUP(B225,Import1!$U:$X,Import1!$O$6,FALSE),"")</f>
        <v>1.267</v>
      </c>
      <c r="I225" s="123"/>
      <c r="J225" s="148">
        <v>100</v>
      </c>
      <c r="K225" s="164" t="s">
        <v>616</v>
      </c>
      <c r="L225" s="150">
        <v>38.4</v>
      </c>
      <c r="M225" s="150">
        <v>55</v>
      </c>
      <c r="O225" s="515"/>
    </row>
    <row r="226" spans="1:15" ht="10.199999999999999" customHeight="1" x14ac:dyDescent="0.4">
      <c r="A226" s="170">
        <v>223</v>
      </c>
      <c r="B226" s="36">
        <v>31607</v>
      </c>
      <c r="C226" s="170" t="s">
        <v>2050</v>
      </c>
      <c r="D226" s="265" t="s">
        <v>2107</v>
      </c>
      <c r="E226" s="265" t="s">
        <v>2108</v>
      </c>
      <c r="F226" s="139" t="s">
        <v>589</v>
      </c>
      <c r="G226" s="140" t="str">
        <f>IF(F226&gt;0.1,Import1!$N$6,"")</f>
        <v>€ /km</v>
      </c>
      <c r="H226" s="141" t="str">
        <f ca="1">IF(F226&gt;0.1,VLOOKUP(B226,Import1!$U:$X,Import1!$O$6,FALSE),"")</f>
        <v>1.888</v>
      </c>
      <c r="I226" s="123"/>
      <c r="J226" s="142">
        <v>100</v>
      </c>
      <c r="K226" s="163" t="s">
        <v>615</v>
      </c>
      <c r="L226" s="144">
        <v>57.6</v>
      </c>
      <c r="M226" s="144">
        <v>71</v>
      </c>
      <c r="O226" s="515"/>
    </row>
    <row r="227" spans="1:15" ht="10.199999999999999" customHeight="1" x14ac:dyDescent="0.4">
      <c r="A227" s="170">
        <v>224</v>
      </c>
      <c r="B227" s="36">
        <v>31608</v>
      </c>
      <c r="C227" s="170" t="s">
        <v>2050</v>
      </c>
      <c r="D227" s="265" t="s">
        <v>2107</v>
      </c>
      <c r="E227" s="265" t="s">
        <v>2108</v>
      </c>
      <c r="F227" s="145" t="s">
        <v>590</v>
      </c>
      <c r="G227" s="146" t="str">
        <f>IF(F227&gt;0.1,Import1!$N$6,"")</f>
        <v>€ /km</v>
      </c>
      <c r="H227" s="147" t="str">
        <f ca="1">IF(F227&gt;0.1,VLOOKUP(B227,Import1!$U:$X,Import1!$O$6,FALSE),"")</f>
        <v>3.258</v>
      </c>
      <c r="I227" s="123"/>
      <c r="J227" s="148">
        <v>100</v>
      </c>
      <c r="K227" s="164" t="s">
        <v>592</v>
      </c>
      <c r="L227" s="150">
        <v>96</v>
      </c>
      <c r="M227" s="150">
        <v>110</v>
      </c>
      <c r="O227" s="515"/>
    </row>
    <row r="228" spans="1:15" ht="10.199999999999999" customHeight="1" x14ac:dyDescent="0.4">
      <c r="A228" s="170">
        <v>225</v>
      </c>
      <c r="B228" s="36">
        <v>31609</v>
      </c>
      <c r="C228" s="170" t="s">
        <v>2050</v>
      </c>
      <c r="D228" s="265" t="s">
        <v>2107</v>
      </c>
      <c r="E228" s="265" t="s">
        <v>2108</v>
      </c>
      <c r="F228" s="139" t="s">
        <v>591</v>
      </c>
      <c r="G228" s="140" t="str">
        <f>IF(F228&gt;0.1,Import1!$N$6,"")</f>
        <v>€ /km</v>
      </c>
      <c r="H228" s="141" t="str">
        <f ca="1">IF(F228&gt;0.1,VLOOKUP(B228,Import1!$U:$X,Import1!$O$6,FALSE),"")</f>
        <v>5.733</v>
      </c>
      <c r="I228" s="123"/>
      <c r="J228" s="142">
        <v>100</v>
      </c>
      <c r="K228" s="163" t="s">
        <v>717</v>
      </c>
      <c r="L228" s="144">
        <v>153.6</v>
      </c>
      <c r="M228" s="144">
        <v>188</v>
      </c>
      <c r="O228" s="515"/>
    </row>
    <row r="229" spans="1:15" ht="10.199999999999999" customHeight="1" x14ac:dyDescent="0.4">
      <c r="A229" s="170">
        <v>226</v>
      </c>
      <c r="B229" s="36">
        <v>31610</v>
      </c>
      <c r="C229" s="170" t="s">
        <v>2050</v>
      </c>
      <c r="D229" s="265" t="s">
        <v>2107</v>
      </c>
      <c r="E229" s="265" t="s">
        <v>2108</v>
      </c>
      <c r="F229" s="145" t="s">
        <v>595</v>
      </c>
      <c r="G229" s="146" t="str">
        <f>IF(F229&gt;0.1,Import1!$N$6,"")</f>
        <v>€ /km</v>
      </c>
      <c r="H229" s="147" t="str">
        <f ca="1">IF(F229&gt;0.1,VLOOKUP(B229,Import1!$U:$X,Import1!$O$6,FALSE),"")</f>
        <v>9.177</v>
      </c>
      <c r="I229" s="123"/>
      <c r="J229" s="148">
        <v>100</v>
      </c>
      <c r="K229" s="164" t="s">
        <v>563</v>
      </c>
      <c r="L229" s="150">
        <v>240</v>
      </c>
      <c r="M229" s="150">
        <v>296</v>
      </c>
      <c r="O229" s="515"/>
    </row>
    <row r="230" spans="1:15" ht="10.199999999999999" customHeight="1" x14ac:dyDescent="0.4">
      <c r="A230" s="170">
        <v>227</v>
      </c>
      <c r="B230" s="36">
        <v>31611</v>
      </c>
      <c r="C230" s="170" t="s">
        <v>2050</v>
      </c>
      <c r="D230" s="265" t="s">
        <v>2107</v>
      </c>
      <c r="E230" s="265" t="s">
        <v>2108</v>
      </c>
      <c r="F230" s="139" t="s">
        <v>596</v>
      </c>
      <c r="G230" s="140" t="str">
        <f>IF(F230&gt;0.1,Import1!$N$6,"")</f>
        <v>€ /km</v>
      </c>
      <c r="H230" s="141" t="str">
        <f ca="1">IF(F230&gt;0.1,VLOOKUP(B230,Import1!$U:$X,Import1!$O$6,FALSE),"")</f>
        <v>12.341</v>
      </c>
      <c r="I230" s="123"/>
      <c r="J230" s="142">
        <v>100</v>
      </c>
      <c r="K230" s="163" t="s">
        <v>718</v>
      </c>
      <c r="L230" s="144">
        <v>336</v>
      </c>
      <c r="M230" s="144">
        <v>400</v>
      </c>
      <c r="O230" s="515"/>
    </row>
    <row r="231" spans="1:15" ht="10.199999999999999" customHeight="1" x14ac:dyDescent="0.4">
      <c r="A231" s="170">
        <v>228</v>
      </c>
      <c r="B231" s="36" t="s">
        <v>1119</v>
      </c>
      <c r="C231" s="170" t="s">
        <v>2051</v>
      </c>
      <c r="D231" s="265" t="s">
        <v>2107</v>
      </c>
      <c r="E231" s="265" t="s">
        <v>2109</v>
      </c>
      <c r="H231" s="153"/>
      <c r="I231" s="123"/>
      <c r="K231" s="123"/>
      <c r="O231" s="515"/>
    </row>
    <row r="232" spans="1:15" ht="9" customHeight="1" x14ac:dyDescent="0.4">
      <c r="A232" s="170">
        <v>229</v>
      </c>
      <c r="B232" s="36" t="s">
        <v>1119</v>
      </c>
      <c r="C232" s="170" t="s">
        <v>2051</v>
      </c>
      <c r="D232" s="265" t="s">
        <v>2107</v>
      </c>
      <c r="E232" s="265" t="s">
        <v>2109</v>
      </c>
      <c r="F232" s="527" t="str">
        <f>VLOOKUP(C232,GrupeTable!A:P,13,0)</f>
        <v>SiHF</v>
      </c>
      <c r="G232" s="52"/>
      <c r="H232" s="529" t="str">
        <f>VLOOKUP(C232,GrupeTable!A:P,14,0)</f>
        <v>H05SS-F</v>
      </c>
      <c r="I232" s="529"/>
      <c r="J232" s="529" t="e">
        <f>_xlfn.XLOOKUP(C232,#REF!,#REF!)</f>
        <v>#REF!</v>
      </c>
      <c r="K232" s="520" t="str">
        <f>VLOOKUP(C232,GrupeTable!A:P,15,0)</f>
        <v>Silikonskom gumom izoliran i oplašten fleksibilni kabel</v>
      </c>
      <c r="L232" s="521"/>
      <c r="M232" s="522"/>
      <c r="O232" s="515"/>
    </row>
    <row r="233" spans="1:15" ht="9" customHeight="1" x14ac:dyDescent="0.4">
      <c r="A233" s="170">
        <v>230</v>
      </c>
      <c r="B233" s="36" t="s">
        <v>1119</v>
      </c>
      <c r="C233" s="170" t="s">
        <v>2051</v>
      </c>
      <c r="D233" s="265" t="s">
        <v>2107</v>
      </c>
      <c r="E233" s="265" t="s">
        <v>2109</v>
      </c>
      <c r="F233" s="528"/>
      <c r="G233" s="53"/>
      <c r="H233" s="530"/>
      <c r="I233" s="530"/>
      <c r="J233" s="530"/>
      <c r="K233" s="56"/>
      <c r="L233" s="54"/>
      <c r="M233" s="55" t="str">
        <f>VLOOKUP(C232,GrupeTable!A:P,16,0)</f>
        <v>HRN EN 50525-2-41</v>
      </c>
      <c r="O233" s="515"/>
    </row>
    <row r="234" spans="1:15" ht="5.0999999999999996" customHeight="1" x14ac:dyDescent="0.4">
      <c r="A234" s="170">
        <v>231</v>
      </c>
      <c r="B234" s="36" t="s">
        <v>1119</v>
      </c>
      <c r="C234" s="170" t="s">
        <v>2051</v>
      </c>
      <c r="D234" s="265" t="s">
        <v>2107</v>
      </c>
      <c r="E234" s="265" t="s">
        <v>2109</v>
      </c>
      <c r="F234" s="46"/>
      <c r="G234" s="2"/>
      <c r="H234" s="113"/>
      <c r="I234" s="45"/>
      <c r="J234" s="57"/>
      <c r="K234" s="47"/>
      <c r="L234" s="50"/>
      <c r="M234" s="48"/>
      <c r="O234" s="515"/>
    </row>
    <row r="235" spans="1:15" ht="10.199999999999999" customHeight="1" x14ac:dyDescent="0.4">
      <c r="A235" s="170">
        <v>232</v>
      </c>
      <c r="B235" s="36">
        <v>31701</v>
      </c>
      <c r="C235" s="170" t="s">
        <v>2051</v>
      </c>
      <c r="D235" s="265" t="s">
        <v>2107</v>
      </c>
      <c r="E235" s="265" t="s">
        <v>2109</v>
      </c>
      <c r="F235" s="139" t="s">
        <v>552</v>
      </c>
      <c r="G235" s="140" t="str">
        <f>IF(F235&gt;0.1,Import1!$N$6,"")</f>
        <v>€ /km</v>
      </c>
      <c r="H235" s="141" t="str">
        <f ca="1">IF(F235&gt;0.1,VLOOKUP(B235,Import1!$U:$X,Import1!$O$6,FALSE),"")</f>
        <v>1.071</v>
      </c>
      <c r="I235" s="123"/>
      <c r="J235" s="142" t="s">
        <v>534</v>
      </c>
      <c r="K235" s="163">
        <v>6.4</v>
      </c>
      <c r="L235" s="144">
        <v>14.4</v>
      </c>
      <c r="M235" s="144">
        <v>57</v>
      </c>
      <c r="O235" s="515"/>
    </row>
    <row r="236" spans="1:15" ht="10.199999999999999" customHeight="1" x14ac:dyDescent="0.4">
      <c r="A236" s="170">
        <v>233</v>
      </c>
      <c r="B236" s="36">
        <v>31702</v>
      </c>
      <c r="C236" s="170" t="s">
        <v>2051</v>
      </c>
      <c r="D236" s="265" t="s">
        <v>2107</v>
      </c>
      <c r="E236" s="265" t="s">
        <v>2109</v>
      </c>
      <c r="F236" s="145" t="s">
        <v>553</v>
      </c>
      <c r="G236" s="146" t="str">
        <f>IF(F236&gt;0.1,Import1!$N$6,"")</f>
        <v>€ /km</v>
      </c>
      <c r="H236" s="147" t="str">
        <f ca="1">IF(F236&gt;0.1,VLOOKUP(B236,Import1!$U:$X,Import1!$O$6,FALSE),"")</f>
        <v>1.479</v>
      </c>
      <c r="I236" s="123"/>
      <c r="J236" s="148" t="s">
        <v>534</v>
      </c>
      <c r="K236" s="164" t="s">
        <v>618</v>
      </c>
      <c r="L236" s="150">
        <v>22.08</v>
      </c>
      <c r="M236" s="150">
        <v>67</v>
      </c>
      <c r="O236" s="515"/>
    </row>
    <row r="237" spans="1:15" ht="10.199999999999999" customHeight="1" x14ac:dyDescent="0.4">
      <c r="A237" s="170">
        <v>234</v>
      </c>
      <c r="B237" s="36" t="s">
        <v>1119</v>
      </c>
      <c r="C237" s="170" t="s">
        <v>2051</v>
      </c>
      <c r="D237" s="265" t="s">
        <v>2107</v>
      </c>
      <c r="E237" s="265" t="s">
        <v>2109</v>
      </c>
      <c r="F237" s="139"/>
      <c r="G237" s="140" t="str">
        <f>IF(F237&gt;0.1,Import1!$N$6,"")</f>
        <v/>
      </c>
      <c r="H237" s="141" t="str">
        <f>IF(F237&gt;0.1,VLOOKUP(B237,Import1!$U:$X,Import1!$O$6,FALSE),"")</f>
        <v/>
      </c>
      <c r="I237" s="123"/>
      <c r="J237" s="142"/>
      <c r="K237" s="163"/>
      <c r="L237" s="144"/>
      <c r="M237" s="144"/>
      <c r="O237" s="515"/>
    </row>
    <row r="238" spans="1:15" ht="10.199999999999999" customHeight="1" x14ac:dyDescent="0.4">
      <c r="A238" s="170">
        <v>235</v>
      </c>
      <c r="B238" s="36">
        <v>31703</v>
      </c>
      <c r="C238" s="170" t="s">
        <v>2051</v>
      </c>
      <c r="D238" s="265" t="s">
        <v>2107</v>
      </c>
      <c r="E238" s="265" t="s">
        <v>2109</v>
      </c>
      <c r="F238" s="145" t="s">
        <v>557</v>
      </c>
      <c r="G238" s="146" t="str">
        <f>IF(F238&gt;0.1,Import1!$N$6,"")</f>
        <v>€ /km</v>
      </c>
      <c r="H238" s="147" t="str">
        <f ca="1">IF(F238&gt;0.1,VLOOKUP(B238,Import1!$U:$X,Import1!$O$6,FALSE),"")</f>
        <v>1.740</v>
      </c>
      <c r="I238" s="123"/>
      <c r="J238" s="148" t="s">
        <v>534</v>
      </c>
      <c r="K238" s="164" t="s">
        <v>621</v>
      </c>
      <c r="L238" s="150">
        <v>28.8</v>
      </c>
      <c r="M238" s="150">
        <v>82</v>
      </c>
      <c r="O238" s="515"/>
    </row>
    <row r="239" spans="1:15" ht="10.199999999999999" customHeight="1" x14ac:dyDescent="0.4">
      <c r="A239" s="170">
        <v>236</v>
      </c>
      <c r="B239" s="36" t="s">
        <v>1119</v>
      </c>
      <c r="C239" s="170" t="s">
        <v>2051</v>
      </c>
      <c r="D239" s="265" t="s">
        <v>2107</v>
      </c>
      <c r="E239" s="265" t="s">
        <v>2109</v>
      </c>
      <c r="F239" s="139"/>
      <c r="G239" s="140" t="str">
        <f>IF(F239&gt;0.1,Import1!$N$6,"")</f>
        <v/>
      </c>
      <c r="H239" s="141" t="str">
        <f>IF(F239&gt;0.1,VLOOKUP(B239,Import1!$U:$X,Import1!$O$6,FALSE),"")</f>
        <v/>
      </c>
      <c r="I239" s="123"/>
      <c r="J239" s="142"/>
      <c r="K239" s="163"/>
      <c r="L239" s="144"/>
      <c r="M239" s="144"/>
      <c r="O239" s="515"/>
    </row>
    <row r="240" spans="1:15" ht="10.199999999999999" customHeight="1" x14ac:dyDescent="0.4">
      <c r="A240" s="170">
        <v>237</v>
      </c>
      <c r="B240" s="36">
        <v>31704</v>
      </c>
      <c r="C240" s="170" t="s">
        <v>2051</v>
      </c>
      <c r="D240" s="265" t="s">
        <v>2107</v>
      </c>
      <c r="E240" s="265" t="s">
        <v>2109</v>
      </c>
      <c r="F240" s="145" t="s">
        <v>537</v>
      </c>
      <c r="G240" s="146" t="str">
        <f>IF(F240&gt;0.1,Import1!$N$6,"")</f>
        <v>€ /km</v>
      </c>
      <c r="H240" s="147" t="str">
        <f ca="1">IF(F240&gt;0.1,VLOOKUP(B240,Import1!$U:$X,Import1!$O$6,FALSE),"")</f>
        <v>1.606</v>
      </c>
      <c r="I240" s="123"/>
      <c r="J240" s="148" t="s">
        <v>534</v>
      </c>
      <c r="K240" s="164" t="s">
        <v>666</v>
      </c>
      <c r="L240" s="150">
        <v>28.8</v>
      </c>
      <c r="M240" s="150">
        <v>81</v>
      </c>
      <c r="O240" s="515"/>
    </row>
    <row r="241" spans="1:15" ht="10.199999999999999" customHeight="1" x14ac:dyDescent="0.4">
      <c r="A241" s="170">
        <v>238</v>
      </c>
      <c r="B241" s="36">
        <v>31705</v>
      </c>
      <c r="C241" s="170" t="s">
        <v>2051</v>
      </c>
      <c r="D241" s="265" t="s">
        <v>2107</v>
      </c>
      <c r="E241" s="265" t="s">
        <v>2109</v>
      </c>
      <c r="F241" s="139" t="s">
        <v>538</v>
      </c>
      <c r="G241" s="140" t="str">
        <f>IF(F241&gt;0.1,Import1!$N$6,"")</f>
        <v>€ /km</v>
      </c>
      <c r="H241" s="141" t="str">
        <f ca="1">IF(F241&gt;0.1,VLOOKUP(B241,Import1!$U:$X,Import1!$O$6,FALSE),"")</f>
        <v>2.248</v>
      </c>
      <c r="I241" s="123"/>
      <c r="J241" s="142" t="s">
        <v>534</v>
      </c>
      <c r="K241" s="163">
        <v>8</v>
      </c>
      <c r="L241" s="144">
        <v>43.2</v>
      </c>
      <c r="M241" s="144">
        <v>83</v>
      </c>
      <c r="O241" s="515"/>
    </row>
    <row r="242" spans="1:15" ht="10.199999999999999" customHeight="1" x14ac:dyDescent="0.4">
      <c r="A242" s="170">
        <v>239</v>
      </c>
      <c r="B242" s="36">
        <v>31706</v>
      </c>
      <c r="C242" s="170" t="s">
        <v>2051</v>
      </c>
      <c r="D242" s="265" t="s">
        <v>2107</v>
      </c>
      <c r="E242" s="265" t="s">
        <v>2109</v>
      </c>
      <c r="F242" s="145" t="s">
        <v>540</v>
      </c>
      <c r="G242" s="146" t="str">
        <f>IF(F242&gt;0.1,Import1!$N$6,"")</f>
        <v>€ /km</v>
      </c>
      <c r="H242" s="147" t="str">
        <f ca="1">IF(F242&gt;0.1,VLOOKUP(B242,Import1!$U:$X,Import1!$O$6,FALSE),"")</f>
        <v>2.967</v>
      </c>
      <c r="I242" s="123"/>
      <c r="J242" s="148" t="s">
        <v>534</v>
      </c>
      <c r="K242" s="164" t="s">
        <v>626</v>
      </c>
      <c r="L242" s="150">
        <v>57.6</v>
      </c>
      <c r="M242" s="150">
        <v>120</v>
      </c>
      <c r="O242" s="515"/>
    </row>
    <row r="243" spans="1:15" ht="10.199999999999999" customHeight="1" x14ac:dyDescent="0.4">
      <c r="A243" s="170">
        <v>240</v>
      </c>
      <c r="B243" s="36">
        <v>31707</v>
      </c>
      <c r="C243" s="170" t="s">
        <v>2051</v>
      </c>
      <c r="D243" s="265" t="s">
        <v>2107</v>
      </c>
      <c r="E243" s="265" t="s">
        <v>2109</v>
      </c>
      <c r="F243" s="139" t="s">
        <v>541</v>
      </c>
      <c r="G243" s="140" t="str">
        <f>IF(F243&gt;0.1,Import1!$N$6,"")</f>
        <v>€ /km</v>
      </c>
      <c r="H243" s="141" t="str">
        <f ca="1">IF(F243&gt;0.1,VLOOKUP(B243,Import1!$U:$X,Import1!$O$6,FALSE),"")</f>
        <v>4.333</v>
      </c>
      <c r="I243" s="123"/>
      <c r="J243" s="142" t="s">
        <v>534</v>
      </c>
      <c r="K243" s="163" t="s">
        <v>624</v>
      </c>
      <c r="L243" s="144">
        <v>72</v>
      </c>
      <c r="M243" s="144">
        <v>145</v>
      </c>
      <c r="O243" s="515"/>
    </row>
    <row r="244" spans="1:15" ht="10.199999999999999" customHeight="1" x14ac:dyDescent="0.4">
      <c r="A244" s="170">
        <v>241</v>
      </c>
      <c r="B244" s="36">
        <v>31708</v>
      </c>
      <c r="C244" s="170" t="s">
        <v>2051</v>
      </c>
      <c r="D244" s="265" t="s">
        <v>2107</v>
      </c>
      <c r="E244" s="265" t="s">
        <v>2109</v>
      </c>
      <c r="F244" s="145" t="s">
        <v>542</v>
      </c>
      <c r="G244" s="146" t="str">
        <f>IF(F244&gt;0.1,Import1!$N$6,"")</f>
        <v>€ /km</v>
      </c>
      <c r="H244" s="147" t="str">
        <f ca="1">IF(F244&gt;0.1,VLOOKUP(B244,Import1!$U:$X,Import1!$O$6,FALSE),"")</f>
        <v>5.752</v>
      </c>
      <c r="I244" s="123"/>
      <c r="J244" s="148" t="s">
        <v>534</v>
      </c>
      <c r="K244" s="164">
        <v>11</v>
      </c>
      <c r="L244" s="150">
        <v>100.8</v>
      </c>
      <c r="M244" s="150">
        <v>200</v>
      </c>
      <c r="O244" s="515"/>
    </row>
    <row r="245" spans="1:15" ht="10.199999999999999" customHeight="1" x14ac:dyDescent="0.4">
      <c r="A245" s="170">
        <v>242</v>
      </c>
      <c r="B245" s="36" t="s">
        <v>1119</v>
      </c>
      <c r="C245" s="170" t="s">
        <v>2051</v>
      </c>
      <c r="D245" s="265" t="s">
        <v>2107</v>
      </c>
      <c r="E245" s="265" t="s">
        <v>2109</v>
      </c>
      <c r="F245" s="139"/>
      <c r="G245" s="140" t="str">
        <f>IF(F245&gt;0.1,Import1!$N$6,"")</f>
        <v/>
      </c>
      <c r="H245" s="141" t="str">
        <f>IF(F245&gt;0.1,VLOOKUP(B245,Import1!$U:$X,Import1!$O$6,FALSE),"")</f>
        <v/>
      </c>
      <c r="I245" s="123"/>
      <c r="J245" s="142"/>
      <c r="K245" s="163"/>
      <c r="L245" s="144"/>
      <c r="M245" s="144"/>
      <c r="O245" s="515"/>
    </row>
    <row r="246" spans="1:15" ht="10.199999999999999" customHeight="1" x14ac:dyDescent="0.4">
      <c r="A246" s="170">
        <v>243</v>
      </c>
      <c r="B246" s="36">
        <v>31709</v>
      </c>
      <c r="C246" s="170" t="s">
        <v>2051</v>
      </c>
      <c r="D246" s="265" t="s">
        <v>2107</v>
      </c>
      <c r="E246" s="265" t="s">
        <v>2109</v>
      </c>
      <c r="F246" s="145" t="s">
        <v>545</v>
      </c>
      <c r="G246" s="146" t="str">
        <f>IF(F246&gt;0.1,Import1!$N$6,"")</f>
        <v>€ /km</v>
      </c>
      <c r="H246" s="147" t="str">
        <f ca="1">IF(F246&gt;0.1,VLOOKUP(B246,Import1!$U:$X,Import1!$O$6,FALSE),"")</f>
        <v>3.424</v>
      </c>
      <c r="I246" s="123"/>
      <c r="J246" s="148" t="s">
        <v>534</v>
      </c>
      <c r="K246" s="164" t="s">
        <v>624</v>
      </c>
      <c r="L246" s="150">
        <v>72</v>
      </c>
      <c r="M246" s="150">
        <v>125</v>
      </c>
      <c r="O246" s="515"/>
    </row>
    <row r="247" spans="1:15" ht="10.199999999999999" customHeight="1" x14ac:dyDescent="0.4">
      <c r="A247" s="170">
        <v>244</v>
      </c>
      <c r="B247" s="36">
        <v>31710</v>
      </c>
      <c r="C247" s="170" t="s">
        <v>2051</v>
      </c>
      <c r="D247" s="265" t="s">
        <v>2107</v>
      </c>
      <c r="E247" s="265" t="s">
        <v>2109</v>
      </c>
      <c r="F247" s="139" t="s">
        <v>546</v>
      </c>
      <c r="G247" s="140" t="str">
        <f>IF(F247&gt;0.1,Import1!$N$6,"")</f>
        <v>€ /km</v>
      </c>
      <c r="H247" s="141" t="str">
        <f ca="1">IF(F247&gt;0.1,VLOOKUP(B247,Import1!$U:$X,Import1!$O$6,FALSE),"")</f>
        <v>4.562</v>
      </c>
      <c r="I247" s="123"/>
      <c r="J247" s="142" t="s">
        <v>534</v>
      </c>
      <c r="K247" s="163" t="s">
        <v>566</v>
      </c>
      <c r="L247" s="144">
        <v>96</v>
      </c>
      <c r="M247" s="144">
        <v>180</v>
      </c>
      <c r="O247" s="515"/>
    </row>
    <row r="248" spans="1:15" ht="10.199999999999999" customHeight="1" x14ac:dyDescent="0.4">
      <c r="A248" s="170">
        <v>245</v>
      </c>
      <c r="B248" s="36">
        <v>31711</v>
      </c>
      <c r="C248" s="170" t="s">
        <v>2051</v>
      </c>
      <c r="D248" s="265" t="s">
        <v>2107</v>
      </c>
      <c r="E248" s="265" t="s">
        <v>2109</v>
      </c>
      <c r="F248" s="145" t="s">
        <v>547</v>
      </c>
      <c r="G248" s="146" t="str">
        <f>IF(F248&gt;0.1,Import1!$N$6,"")</f>
        <v>€ /km</v>
      </c>
      <c r="H248" s="147" t="str">
        <f ca="1">IF(F248&gt;0.1,VLOOKUP(B248,Import1!$U:$X,Import1!$O$6,FALSE),"")</f>
        <v>6.591</v>
      </c>
      <c r="I248" s="123"/>
      <c r="J248" s="148" t="s">
        <v>534</v>
      </c>
      <c r="K248" s="164" t="s">
        <v>720</v>
      </c>
      <c r="L248" s="150">
        <v>120</v>
      </c>
      <c r="M248" s="150">
        <v>270</v>
      </c>
      <c r="O248" s="515"/>
    </row>
    <row r="249" spans="1:15" ht="10.199999999999999" customHeight="1" x14ac:dyDescent="0.4">
      <c r="A249" s="170">
        <v>246</v>
      </c>
      <c r="B249" s="36" t="s">
        <v>1119</v>
      </c>
      <c r="C249" s="170" t="s">
        <v>2052</v>
      </c>
      <c r="D249" s="265" t="s">
        <v>2107</v>
      </c>
      <c r="E249" s="265" t="s">
        <v>2110</v>
      </c>
      <c r="H249" s="153"/>
      <c r="I249" s="123"/>
      <c r="K249" s="123"/>
      <c r="O249" s="515"/>
    </row>
    <row r="250" spans="1:15" ht="10.199999999999999" customHeight="1" x14ac:dyDescent="0.4">
      <c r="A250" s="170">
        <v>247</v>
      </c>
      <c r="B250" s="36" t="s">
        <v>1119</v>
      </c>
      <c r="C250" s="170" t="s">
        <v>2052</v>
      </c>
      <c r="D250" s="265" t="s">
        <v>2107</v>
      </c>
      <c r="E250" s="265" t="s">
        <v>2110</v>
      </c>
      <c r="F250" s="527" t="str">
        <f>VLOOKUP(C250,GrupeTable!A:P,13,0)</f>
        <v>H07BQ-F(Eca)</v>
      </c>
      <c r="G250" s="52"/>
      <c r="H250" s="529">
        <f>VLOOKUP(C250,GrupeTable!A:P,14,0)</f>
        <v>0</v>
      </c>
      <c r="I250" s="529"/>
      <c r="J250" s="529" t="e">
        <f>_xlfn.XLOOKUP(C250,#REF!,#REF!)</f>
        <v>#REF!</v>
      </c>
      <c r="K250" s="520" t="str">
        <f>VLOOKUP(C250,GrupeTable!A:P,15,0)</f>
        <v>Poliuretanom oplašten fleksibilni energetski kabel za gradilišta</v>
      </c>
      <c r="L250" s="521"/>
      <c r="M250" s="522"/>
      <c r="O250" s="515"/>
    </row>
    <row r="251" spans="1:15" ht="10.199999999999999" customHeight="1" x14ac:dyDescent="0.4">
      <c r="A251" s="170">
        <v>248</v>
      </c>
      <c r="B251" s="36" t="s">
        <v>1119</v>
      </c>
      <c r="C251" s="170" t="s">
        <v>2052</v>
      </c>
      <c r="D251" s="265" t="s">
        <v>2107</v>
      </c>
      <c r="E251" s="265" t="s">
        <v>2110</v>
      </c>
      <c r="F251" s="528"/>
      <c r="G251" s="53"/>
      <c r="H251" s="530"/>
      <c r="I251" s="530"/>
      <c r="J251" s="530"/>
      <c r="K251" s="56"/>
      <c r="L251" s="54"/>
      <c r="M251" s="55" t="str">
        <f>VLOOKUP(C250,GrupeTable!A:P,16,0)</f>
        <v>HRN EN 50525-2-21</v>
      </c>
      <c r="O251" s="515"/>
    </row>
    <row r="252" spans="1:15" ht="5.0999999999999996" customHeight="1" x14ac:dyDescent="0.4">
      <c r="A252" s="170">
        <v>249</v>
      </c>
      <c r="B252" s="36" t="s">
        <v>1119</v>
      </c>
      <c r="C252" s="170" t="s">
        <v>2052</v>
      </c>
      <c r="D252" s="265" t="s">
        <v>2107</v>
      </c>
      <c r="E252" s="265" t="s">
        <v>2110</v>
      </c>
      <c r="F252" s="46"/>
      <c r="G252" s="2"/>
      <c r="H252" s="113"/>
      <c r="I252" s="45"/>
      <c r="J252" s="57"/>
      <c r="K252" s="47"/>
      <c r="L252" s="50"/>
      <c r="M252" s="48"/>
      <c r="O252" s="515"/>
    </row>
    <row r="253" spans="1:15" ht="10.199999999999999" customHeight="1" x14ac:dyDescent="0.4">
      <c r="A253" s="170">
        <v>250</v>
      </c>
      <c r="B253" s="36">
        <v>31801</v>
      </c>
      <c r="C253" s="170" t="s">
        <v>2052</v>
      </c>
      <c r="D253" s="265" t="s">
        <v>2107</v>
      </c>
      <c r="E253" s="265" t="s">
        <v>2110</v>
      </c>
      <c r="F253" s="139" t="s">
        <v>537</v>
      </c>
      <c r="G253" s="140" t="str">
        <f>IF(F253&gt;0.1,Import1!$N$6,"")</f>
        <v>€ /km</v>
      </c>
      <c r="H253" s="141" t="str">
        <f ca="1">IF(F253&gt;0.1,VLOOKUP(B253,Import1!$U:$X,Import1!$O$6,FALSE),"")</f>
        <v>1.974</v>
      </c>
      <c r="I253" s="123"/>
      <c r="J253" s="142" t="s">
        <v>534</v>
      </c>
      <c r="K253" s="163" t="s">
        <v>1128</v>
      </c>
      <c r="L253" s="144">
        <v>28.8</v>
      </c>
      <c r="M253" s="144">
        <v>87.5</v>
      </c>
      <c r="O253" s="515"/>
    </row>
    <row r="254" spans="1:15" ht="10.199999999999999" customHeight="1" x14ac:dyDescent="0.4">
      <c r="A254" s="170">
        <v>251</v>
      </c>
      <c r="B254" s="36">
        <v>31802</v>
      </c>
      <c r="C254" s="170" t="s">
        <v>2052</v>
      </c>
      <c r="D254" s="265" t="s">
        <v>2107</v>
      </c>
      <c r="E254" s="265" t="s">
        <v>2110</v>
      </c>
      <c r="F254" s="145" t="s">
        <v>538</v>
      </c>
      <c r="G254" s="146" t="str">
        <f>IF(F254&gt;0.1,Import1!$N$6,"")</f>
        <v>€ /km</v>
      </c>
      <c r="H254" s="147" t="str">
        <f ca="1">IF(F254&gt;0.1,VLOOKUP(B254,Import1!$U:$X,Import1!$O$6,FALSE),"")</f>
        <v>2.556</v>
      </c>
      <c r="I254" s="123"/>
      <c r="J254" s="148" t="s">
        <v>534</v>
      </c>
      <c r="K254" s="164" t="s">
        <v>1129</v>
      </c>
      <c r="L254" s="150">
        <v>43.2</v>
      </c>
      <c r="M254" s="150">
        <v>106.5</v>
      </c>
      <c r="O254" s="515"/>
    </row>
    <row r="255" spans="1:15" ht="10.199999999999999" customHeight="1" x14ac:dyDescent="0.4">
      <c r="A255" s="170">
        <v>252</v>
      </c>
      <c r="B255" s="36">
        <v>31803</v>
      </c>
      <c r="C255" s="170" t="s">
        <v>2052</v>
      </c>
      <c r="D255" s="265" t="s">
        <v>2107</v>
      </c>
      <c r="E255" s="265" t="s">
        <v>2110</v>
      </c>
      <c r="F255" s="139" t="s">
        <v>540</v>
      </c>
      <c r="G255" s="140" t="str">
        <f>IF(F255&gt;0.1,Import1!$N$6,"")</f>
        <v>€ /km</v>
      </c>
      <c r="H255" s="141" t="str">
        <f ca="1">IF(F255&gt;0.1,VLOOKUP(B255,Import1!$U:$X,Import1!$O$6,FALSE),"")</f>
        <v>3.065</v>
      </c>
      <c r="I255" s="123"/>
      <c r="J255" s="142" t="s">
        <v>534</v>
      </c>
      <c r="K255" s="163" t="s">
        <v>1130</v>
      </c>
      <c r="L255" s="144">
        <v>57.6</v>
      </c>
      <c r="M255" s="144">
        <v>136</v>
      </c>
      <c r="O255" s="515"/>
    </row>
    <row r="256" spans="1:15" ht="10.199999999999999" customHeight="1" x14ac:dyDescent="0.4">
      <c r="A256" s="170">
        <v>253</v>
      </c>
      <c r="B256" s="36">
        <v>31804</v>
      </c>
      <c r="C256" s="170" t="s">
        <v>2052</v>
      </c>
      <c r="D256" s="265" t="s">
        <v>2107</v>
      </c>
      <c r="E256" s="265" t="s">
        <v>2110</v>
      </c>
      <c r="F256" s="145" t="s">
        <v>541</v>
      </c>
      <c r="G256" s="146" t="str">
        <f>IF(F256&gt;0.1,Import1!$N$6,"")</f>
        <v>€ /km</v>
      </c>
      <c r="H256" s="147" t="str">
        <f ca="1">IF(F256&gt;0.1,VLOOKUP(B256,Import1!$U:$X,Import1!$O$6,FALSE),"")</f>
        <v>3.498</v>
      </c>
      <c r="I256" s="123"/>
      <c r="J256" s="148" t="s">
        <v>534</v>
      </c>
      <c r="K256" s="164" t="s">
        <v>1131</v>
      </c>
      <c r="L256" s="150">
        <v>72</v>
      </c>
      <c r="M256" s="150">
        <v>169.5</v>
      </c>
      <c r="O256" s="515"/>
    </row>
    <row r="257" spans="1:15" ht="10.199999999999999" customHeight="1" x14ac:dyDescent="0.4">
      <c r="A257" s="170">
        <v>254</v>
      </c>
      <c r="B257" s="36" t="s">
        <v>1119</v>
      </c>
      <c r="C257" s="170" t="s">
        <v>2052</v>
      </c>
      <c r="D257" s="265" t="s">
        <v>2107</v>
      </c>
      <c r="E257" s="265" t="s">
        <v>2110</v>
      </c>
      <c r="F257" s="139"/>
      <c r="G257" s="140" t="str">
        <f>IF(F257&gt;0.1,Import1!$N$6,"")</f>
        <v/>
      </c>
      <c r="H257" s="141" t="str">
        <f>IF(F257&gt;0.1,VLOOKUP(B257,Import1!$U:$X,Import1!$O$6,FALSE),"")</f>
        <v/>
      </c>
      <c r="I257" s="123"/>
      <c r="J257" s="142"/>
      <c r="K257" s="163"/>
      <c r="L257" s="144"/>
      <c r="M257" s="144"/>
      <c r="O257" s="515"/>
    </row>
    <row r="258" spans="1:15" ht="10.199999999999999" customHeight="1" x14ac:dyDescent="0.4">
      <c r="A258" s="170">
        <v>255</v>
      </c>
      <c r="B258" s="36">
        <v>31805</v>
      </c>
      <c r="C258" s="170" t="s">
        <v>2052</v>
      </c>
      <c r="D258" s="265" t="s">
        <v>2107</v>
      </c>
      <c r="E258" s="265" t="s">
        <v>2110</v>
      </c>
      <c r="F258" s="145" t="s">
        <v>545</v>
      </c>
      <c r="G258" s="146" t="str">
        <f>IF(F258&gt;0.1,Import1!$N$6,"")</f>
        <v>€ /km</v>
      </c>
      <c r="H258" s="147" t="str">
        <f ca="1">IF(F258&gt;0.1,VLOOKUP(B258,Import1!$U:$X,Import1!$O$6,FALSE),"")</f>
        <v>3.546</v>
      </c>
      <c r="I258" s="123"/>
      <c r="J258" s="148" t="s">
        <v>534</v>
      </c>
      <c r="K258" s="164" t="s">
        <v>1132</v>
      </c>
      <c r="L258" s="150">
        <v>72</v>
      </c>
      <c r="M258" s="150">
        <v>158.5</v>
      </c>
      <c r="O258" s="515"/>
    </row>
    <row r="259" spans="1:15" ht="10.199999999999999" customHeight="1" x14ac:dyDescent="0.4">
      <c r="A259" s="170">
        <v>256</v>
      </c>
      <c r="B259" s="36">
        <v>31806</v>
      </c>
      <c r="C259" s="170" t="s">
        <v>2052</v>
      </c>
      <c r="D259" s="265" t="s">
        <v>2107</v>
      </c>
      <c r="E259" s="265" t="s">
        <v>2110</v>
      </c>
      <c r="F259" s="139" t="s">
        <v>546</v>
      </c>
      <c r="G259" s="140" t="str">
        <f>IF(F259&gt;0.1,Import1!$N$6,"")</f>
        <v>€ /km</v>
      </c>
      <c r="H259" s="141" t="str">
        <f ca="1">IF(F259&gt;0.1,VLOOKUP(B259,Import1!$U:$X,Import1!$O$6,FALSE),"")</f>
        <v>4.556</v>
      </c>
      <c r="I259" s="123"/>
      <c r="J259" s="142" t="s">
        <v>534</v>
      </c>
      <c r="K259" s="163" t="s">
        <v>1133</v>
      </c>
      <c r="L259" s="144">
        <v>96</v>
      </c>
      <c r="M259" s="144">
        <v>206</v>
      </c>
      <c r="O259" s="515"/>
    </row>
    <row r="260" spans="1:15" ht="10.199999999999999" customHeight="1" x14ac:dyDescent="0.4">
      <c r="A260" s="170">
        <v>257</v>
      </c>
      <c r="B260" s="36">
        <v>31807</v>
      </c>
      <c r="C260" s="170" t="s">
        <v>2052</v>
      </c>
      <c r="D260" s="265" t="s">
        <v>2107</v>
      </c>
      <c r="E260" s="265" t="s">
        <v>2110</v>
      </c>
      <c r="F260" s="145" t="s">
        <v>547</v>
      </c>
      <c r="G260" s="146" t="str">
        <f>IF(F260&gt;0.1,Import1!$N$6,"")</f>
        <v>€ /km</v>
      </c>
      <c r="H260" s="147" t="str">
        <f ca="1">IF(F260&gt;0.1,VLOOKUP(B260,Import1!$U:$X,Import1!$O$6,FALSE),"")</f>
        <v>5.898</v>
      </c>
      <c r="I260" s="123"/>
      <c r="J260" s="148" t="s">
        <v>534</v>
      </c>
      <c r="K260" s="164" t="s">
        <v>1134</v>
      </c>
      <c r="L260" s="150">
        <v>120</v>
      </c>
      <c r="M260" s="150">
        <v>258</v>
      </c>
      <c r="O260" s="515"/>
    </row>
    <row r="261" spans="1:15" ht="10.199999999999999" customHeight="1" x14ac:dyDescent="0.4">
      <c r="A261" s="170">
        <v>258</v>
      </c>
      <c r="B261" s="36" t="s">
        <v>1119</v>
      </c>
      <c r="C261" s="170" t="s">
        <v>2052</v>
      </c>
      <c r="D261" s="265" t="s">
        <v>2107</v>
      </c>
      <c r="E261" s="265" t="s">
        <v>2110</v>
      </c>
      <c r="F261" s="139"/>
      <c r="G261" s="140" t="str">
        <f>IF(F261&gt;0.1,Import1!$N$6,"")</f>
        <v/>
      </c>
      <c r="H261" s="141" t="str">
        <f>IF(F261&gt;0.1,VLOOKUP(B261,Import1!$U:$X,Import1!$O$6,FALSE),"")</f>
        <v/>
      </c>
      <c r="I261" s="123"/>
      <c r="J261" s="142"/>
      <c r="K261" s="163"/>
      <c r="L261" s="144"/>
      <c r="M261" s="144"/>
      <c r="O261" s="515"/>
    </row>
    <row r="262" spans="1:15" ht="10.199999999999999" customHeight="1" x14ac:dyDescent="0.4">
      <c r="A262" s="170">
        <v>259</v>
      </c>
      <c r="B262" s="36">
        <v>31808</v>
      </c>
      <c r="C262" s="170" t="s">
        <v>2052</v>
      </c>
      <c r="D262" s="265" t="s">
        <v>2107</v>
      </c>
      <c r="E262" s="265" t="s">
        <v>2110</v>
      </c>
      <c r="F262" s="145" t="s">
        <v>568</v>
      </c>
      <c r="G262" s="146" t="str">
        <f>IF(F262&gt;0.1,Import1!$N$6,"")</f>
        <v>€ /km</v>
      </c>
      <c r="H262" s="147" t="str">
        <f ca="1">IF(F262&gt;0.1,VLOOKUP(B262,Import1!$U:$X,Import1!$O$6,FALSE),"")</f>
        <v>5.610</v>
      </c>
      <c r="I262" s="123"/>
      <c r="J262" s="148" t="s">
        <v>534</v>
      </c>
      <c r="K262" s="164" t="s">
        <v>1135</v>
      </c>
      <c r="L262" s="150">
        <v>115.2</v>
      </c>
      <c r="M262" s="150">
        <v>228</v>
      </c>
      <c r="O262" s="515"/>
    </row>
    <row r="263" spans="1:15" ht="10.199999999999999" customHeight="1" x14ac:dyDescent="0.4">
      <c r="A263" s="170">
        <v>260</v>
      </c>
      <c r="B263" s="36" t="s">
        <v>1119</v>
      </c>
      <c r="C263" s="170" t="s">
        <v>2052</v>
      </c>
      <c r="D263" s="265" t="s">
        <v>2107</v>
      </c>
      <c r="E263" s="265" t="s">
        <v>2110</v>
      </c>
      <c r="F263" s="139"/>
      <c r="G263" s="140" t="str">
        <f>IF(F263&gt;0.1,Import1!$N$6,"")</f>
        <v/>
      </c>
      <c r="H263" s="141" t="str">
        <f>IF(F263&gt;0.1,VLOOKUP(B263,Import1!$U:$X,Import1!$O$6,FALSE),"")</f>
        <v/>
      </c>
      <c r="I263" s="123"/>
      <c r="J263" s="142"/>
      <c r="K263" s="163"/>
      <c r="L263" s="144"/>
      <c r="M263" s="144"/>
      <c r="O263" s="515"/>
    </row>
    <row r="264" spans="1:15" ht="10.199999999999999" customHeight="1" x14ac:dyDescent="0.4">
      <c r="A264" s="170">
        <v>261</v>
      </c>
      <c r="B264" s="36">
        <v>31809</v>
      </c>
      <c r="C264" s="170" t="s">
        <v>2052</v>
      </c>
      <c r="D264" s="265" t="s">
        <v>2107</v>
      </c>
      <c r="E264" s="265" t="s">
        <v>2110</v>
      </c>
      <c r="F264" s="145" t="s">
        <v>549</v>
      </c>
      <c r="G264" s="146" t="str">
        <f>IF(F264&gt;0.1,Import1!$N$6,"")</f>
        <v>€ /km</v>
      </c>
      <c r="H264" s="147" t="str">
        <f ca="1">IF(F264&gt;0.1,VLOOKUP(B264,Import1!$U:$X,Import1!$O$6,FALSE),"")</f>
        <v>8.680</v>
      </c>
      <c r="I264" s="123"/>
      <c r="J264" s="148" t="s">
        <v>534</v>
      </c>
      <c r="K264" s="164" t="s">
        <v>1136</v>
      </c>
      <c r="L264" s="150">
        <v>192</v>
      </c>
      <c r="M264" s="150">
        <v>345</v>
      </c>
      <c r="O264" s="515"/>
    </row>
    <row r="265" spans="1:15" ht="10.199999999999999" customHeight="1" x14ac:dyDescent="0.4">
      <c r="A265" s="170">
        <v>262</v>
      </c>
      <c r="B265" s="36">
        <v>31810</v>
      </c>
      <c r="C265" s="170" t="s">
        <v>2052</v>
      </c>
      <c r="D265" s="265" t="s">
        <v>2107</v>
      </c>
      <c r="E265" s="265" t="s">
        <v>2110</v>
      </c>
      <c r="F265" s="139" t="s">
        <v>551</v>
      </c>
      <c r="G265" s="140" t="str">
        <f>IF(F265&gt;0.1,Import1!$N$6,"")</f>
        <v>€ /km</v>
      </c>
      <c r="H265" s="141" t="str">
        <f ca="1">IF(F265&gt;0.1,VLOOKUP(B265,Import1!$U:$X,Import1!$O$6,FALSE),"")</f>
        <v>12.506</v>
      </c>
      <c r="I265" s="123"/>
      <c r="J265" s="142" t="s">
        <v>534</v>
      </c>
      <c r="K265" s="163" t="s">
        <v>1137</v>
      </c>
      <c r="L265" s="144">
        <v>288</v>
      </c>
      <c r="M265" s="144">
        <v>518</v>
      </c>
      <c r="O265" s="515"/>
    </row>
    <row r="266" spans="1:15" ht="10.199999999999999" customHeight="1" x14ac:dyDescent="0.4">
      <c r="A266" s="170">
        <v>263</v>
      </c>
      <c r="B266" s="36" t="s">
        <v>1119</v>
      </c>
      <c r="C266" s="170" t="s">
        <v>2053</v>
      </c>
      <c r="D266" s="265" t="s">
        <v>2111</v>
      </c>
      <c r="E266" s="265" t="s">
        <v>2112</v>
      </c>
      <c r="H266" s="153"/>
      <c r="I266" s="123"/>
    </row>
    <row r="267" spans="1:15" ht="9" customHeight="1" x14ac:dyDescent="0.4">
      <c r="A267" s="170">
        <v>264</v>
      </c>
      <c r="B267" s="36" t="s">
        <v>1119</v>
      </c>
      <c r="C267" s="170" t="s">
        <v>2053</v>
      </c>
      <c r="D267" s="265" t="s">
        <v>2111</v>
      </c>
      <c r="E267" s="265" t="s">
        <v>2112</v>
      </c>
      <c r="F267" s="527" t="str">
        <f>VLOOKUP(C267,GrupeTable!A:P,13,0)</f>
        <v>E-YY(Eca)</v>
      </c>
      <c r="G267" s="52"/>
      <c r="H267" s="529" t="str">
        <f>VLOOKUP(C267,GrupeTable!A:P,14,0)</f>
        <v>PP00 | NYY</v>
      </c>
      <c r="I267" s="529"/>
      <c r="J267" s="529" t="e">
        <f>_xlfn.XLOOKUP(C267,#REF!,#REF!)</f>
        <v>#REF!</v>
      </c>
      <c r="K267" s="520" t="str">
        <f>VLOOKUP(C267,GrupeTable!A:P,15,0)</f>
        <v>Energetski i signalni 0,6/1 kV kabel izoliran i oplašten PVC-om</v>
      </c>
      <c r="L267" s="521"/>
      <c r="M267" s="522"/>
      <c r="O267" s="516" t="s">
        <v>2155</v>
      </c>
    </row>
    <row r="268" spans="1:15" ht="9" customHeight="1" x14ac:dyDescent="0.4">
      <c r="A268" s="170">
        <v>265</v>
      </c>
      <c r="B268" s="36" t="s">
        <v>1119</v>
      </c>
      <c r="C268" s="170" t="s">
        <v>2053</v>
      </c>
      <c r="D268" s="265" t="s">
        <v>2111</v>
      </c>
      <c r="E268" s="265" t="s">
        <v>2112</v>
      </c>
      <c r="F268" s="528"/>
      <c r="G268" s="53"/>
      <c r="H268" s="530"/>
      <c r="I268" s="530"/>
      <c r="J268" s="530"/>
      <c r="K268" s="56"/>
      <c r="L268" s="54"/>
      <c r="M268" s="55" t="str">
        <f>VLOOKUP(C267,GrupeTable!A:P,16,0)</f>
        <v>HRN HD 603 S1</v>
      </c>
      <c r="O268" s="516"/>
    </row>
    <row r="269" spans="1:15" ht="5.0999999999999996" customHeight="1" x14ac:dyDescent="0.4">
      <c r="A269" s="170">
        <v>266</v>
      </c>
      <c r="B269" s="36" t="s">
        <v>1119</v>
      </c>
      <c r="C269" s="170" t="s">
        <v>2053</v>
      </c>
      <c r="D269" s="265" t="s">
        <v>2111</v>
      </c>
      <c r="E269" s="265" t="s">
        <v>2112</v>
      </c>
      <c r="F269" s="46"/>
      <c r="G269" s="2"/>
      <c r="H269" s="113"/>
      <c r="I269" s="45"/>
      <c r="J269" s="57"/>
      <c r="K269" s="49"/>
      <c r="L269" s="50"/>
      <c r="M269" s="48"/>
      <c r="O269" s="516"/>
    </row>
    <row r="270" spans="1:15" ht="10.199999999999999" customHeight="1" x14ac:dyDescent="0.4">
      <c r="A270" s="170">
        <v>267</v>
      </c>
      <c r="B270" s="36">
        <v>41901</v>
      </c>
      <c r="C270" s="170" t="s">
        <v>2053</v>
      </c>
      <c r="D270" s="265" t="s">
        <v>2111</v>
      </c>
      <c r="E270" s="265" t="s">
        <v>2112</v>
      </c>
      <c r="F270" s="139" t="s">
        <v>721</v>
      </c>
      <c r="G270" s="140" t="str">
        <f>IF(F270&gt;0.1,Import1!$N$6,"")</f>
        <v>€ /km</v>
      </c>
      <c r="H270" s="141" t="str">
        <f ca="1">IF(F270&gt;0.1,VLOOKUP(B270,Import1!$U:$X,Import1!$O$6,FALSE),"")</f>
        <v>3.929</v>
      </c>
      <c r="I270" s="123"/>
      <c r="J270" s="142" t="s">
        <v>534</v>
      </c>
      <c r="K270" s="143" t="s">
        <v>722</v>
      </c>
      <c r="L270" s="144">
        <v>153.6</v>
      </c>
      <c r="M270" s="144">
        <v>218</v>
      </c>
      <c r="O270" s="516"/>
    </row>
    <row r="271" spans="1:15" ht="10.199999999999999" customHeight="1" x14ac:dyDescent="0.4">
      <c r="A271" s="170">
        <v>268</v>
      </c>
      <c r="B271" s="36">
        <v>41902</v>
      </c>
      <c r="C271" s="170" t="s">
        <v>2053</v>
      </c>
      <c r="D271" s="265" t="s">
        <v>2111</v>
      </c>
      <c r="E271" s="265" t="s">
        <v>2112</v>
      </c>
      <c r="F271" s="145" t="s">
        <v>723</v>
      </c>
      <c r="G271" s="146" t="str">
        <f>IF(F271&gt;0.1,Import1!$N$6,"")</f>
        <v>€ /km</v>
      </c>
      <c r="H271" s="147" t="str">
        <f ca="1">IF(F271&gt;0.1,VLOOKUP(B271,Import1!$U:$X,Import1!$O$6,FALSE),"")</f>
        <v>5.937</v>
      </c>
      <c r="I271" s="123"/>
      <c r="J271" s="148" t="s">
        <v>534</v>
      </c>
      <c r="K271" s="149" t="s">
        <v>724</v>
      </c>
      <c r="L271" s="150">
        <v>240</v>
      </c>
      <c r="M271" s="150">
        <v>326</v>
      </c>
      <c r="O271" s="516"/>
    </row>
    <row r="272" spans="1:15" ht="10.199999999999999" customHeight="1" x14ac:dyDescent="0.4">
      <c r="A272" s="170">
        <v>269</v>
      </c>
      <c r="B272" s="36">
        <v>41903</v>
      </c>
      <c r="C272" s="170" t="s">
        <v>2053</v>
      </c>
      <c r="D272" s="265" t="s">
        <v>2111</v>
      </c>
      <c r="E272" s="265" t="s">
        <v>2112</v>
      </c>
      <c r="F272" s="139" t="s">
        <v>725</v>
      </c>
      <c r="G272" s="140" t="str">
        <f>IF(F272&gt;0.1,Import1!$N$6,"")</f>
        <v>€ /km</v>
      </c>
      <c r="H272" s="141" t="str">
        <f ca="1">IF(F272&gt;0.1,VLOOKUP(B272,Import1!$U:$X,Import1!$O$6,FALSE),"")</f>
        <v>8.005</v>
      </c>
      <c r="I272" s="123"/>
      <c r="J272" s="142" t="s">
        <v>534</v>
      </c>
      <c r="K272" s="143" t="s">
        <v>726</v>
      </c>
      <c r="L272" s="144">
        <v>336</v>
      </c>
      <c r="M272" s="144">
        <v>418</v>
      </c>
      <c r="O272" s="516"/>
    </row>
    <row r="273" spans="1:15" ht="10.199999999999999" customHeight="1" x14ac:dyDescent="0.4">
      <c r="A273" s="170">
        <v>270</v>
      </c>
      <c r="B273" s="36">
        <v>41904</v>
      </c>
      <c r="C273" s="170" t="s">
        <v>2053</v>
      </c>
      <c r="D273" s="265" t="s">
        <v>2111</v>
      </c>
      <c r="E273" s="265" t="s">
        <v>2112</v>
      </c>
      <c r="F273" s="145" t="s">
        <v>727</v>
      </c>
      <c r="G273" s="146" t="str">
        <f>IF(F273&gt;0.1,Import1!$N$6,"")</f>
        <v>€ /km</v>
      </c>
      <c r="H273" s="147" t="str">
        <f ca="1">IF(F273&gt;0.1,VLOOKUP(B273,Import1!$U:$X,Import1!$O$6,FALSE),"")</f>
        <v>10.785</v>
      </c>
      <c r="I273" s="123"/>
      <c r="J273" s="148" t="s">
        <v>534</v>
      </c>
      <c r="K273" s="149" t="s">
        <v>719</v>
      </c>
      <c r="L273" s="150">
        <v>480</v>
      </c>
      <c r="M273" s="150">
        <v>543</v>
      </c>
      <c r="O273" s="516"/>
    </row>
    <row r="274" spans="1:15" ht="10.199999999999999" customHeight="1" x14ac:dyDescent="0.4">
      <c r="A274" s="170">
        <v>271</v>
      </c>
      <c r="B274" s="36">
        <v>41905</v>
      </c>
      <c r="C274" s="170" t="s">
        <v>2053</v>
      </c>
      <c r="D274" s="265" t="s">
        <v>2111</v>
      </c>
      <c r="E274" s="265" t="s">
        <v>2112</v>
      </c>
      <c r="F274" s="139" t="s">
        <v>728</v>
      </c>
      <c r="G274" s="140" t="str">
        <f>IF(F274&gt;0.1,Import1!$N$6,"")</f>
        <v>€ /km</v>
      </c>
      <c r="H274" s="141" t="str">
        <f ca="1">IF(F274&gt;0.1,VLOOKUP(B274,Import1!$U:$X,Import1!$O$6,FALSE),"")</f>
        <v>14.745</v>
      </c>
      <c r="I274" s="123"/>
      <c r="J274" s="142" t="s">
        <v>534</v>
      </c>
      <c r="K274" s="143" t="s">
        <v>729</v>
      </c>
      <c r="L274" s="144">
        <v>672</v>
      </c>
      <c r="M274" s="144">
        <v>755</v>
      </c>
      <c r="O274" s="516"/>
    </row>
    <row r="275" spans="1:15" ht="10.199999999999999" customHeight="1" x14ac:dyDescent="0.4">
      <c r="A275" s="170">
        <v>272</v>
      </c>
      <c r="B275" s="36">
        <v>41906</v>
      </c>
      <c r="C275" s="170" t="s">
        <v>2053</v>
      </c>
      <c r="D275" s="265" t="s">
        <v>2111</v>
      </c>
      <c r="E275" s="265" t="s">
        <v>2112</v>
      </c>
      <c r="F275" s="145" t="s">
        <v>730</v>
      </c>
      <c r="G275" s="146" t="str">
        <f>IF(F275&gt;0.1,Import1!$N$6,"")</f>
        <v>€ /km</v>
      </c>
      <c r="H275" s="147" t="str">
        <f ca="1">IF(F275&gt;0.1,VLOOKUP(B275,Import1!$U:$X,Import1!$O$6,FALSE),"")</f>
        <v>20.791</v>
      </c>
      <c r="I275" s="123"/>
      <c r="J275" s="148" t="s">
        <v>534</v>
      </c>
      <c r="K275" s="149" t="s">
        <v>731</v>
      </c>
      <c r="L275" s="150">
        <v>912</v>
      </c>
      <c r="M275" s="150">
        <v>1014</v>
      </c>
      <c r="O275" s="516"/>
    </row>
    <row r="276" spans="1:15" ht="10.199999999999999" customHeight="1" x14ac:dyDescent="0.4">
      <c r="A276" s="170">
        <v>273</v>
      </c>
      <c r="B276" s="36">
        <v>41907</v>
      </c>
      <c r="C276" s="170" t="s">
        <v>2053</v>
      </c>
      <c r="D276" s="265" t="s">
        <v>2111</v>
      </c>
      <c r="E276" s="265" t="s">
        <v>2112</v>
      </c>
      <c r="F276" s="139" t="s">
        <v>732</v>
      </c>
      <c r="G276" s="140" t="str">
        <f>IF(F276&gt;0.1,Import1!$N$6,"")</f>
        <v>€ /km</v>
      </c>
      <c r="H276" s="141" t="str">
        <f ca="1">IF(F276&gt;0.1,VLOOKUP(B276,Import1!$U:$X,Import1!$O$6,FALSE),"")</f>
        <v>25.969</v>
      </c>
      <c r="I276" s="123"/>
      <c r="J276" s="142" t="s">
        <v>534</v>
      </c>
      <c r="K276" s="143" t="s">
        <v>733</v>
      </c>
      <c r="L276" s="144">
        <v>1152</v>
      </c>
      <c r="M276" s="144">
        <v>1241</v>
      </c>
      <c r="O276" s="516"/>
    </row>
    <row r="277" spans="1:15" ht="10.199999999999999" customHeight="1" x14ac:dyDescent="0.4">
      <c r="A277" s="170">
        <v>274</v>
      </c>
      <c r="B277" s="36">
        <v>41908</v>
      </c>
      <c r="C277" s="170" t="s">
        <v>2053</v>
      </c>
      <c r="D277" s="265" t="s">
        <v>2111</v>
      </c>
      <c r="E277" s="265" t="s">
        <v>2112</v>
      </c>
      <c r="F277" s="145" t="s">
        <v>734</v>
      </c>
      <c r="G277" s="146" t="str">
        <f>IF(F277&gt;0.1,Import1!$N$6,"")</f>
        <v>€ /km</v>
      </c>
      <c r="H277" s="147" t="str">
        <f ca="1">IF(F277&gt;0.1,VLOOKUP(B277,Import1!$U:$X,Import1!$O$6,FALSE),"")</f>
        <v>30.872</v>
      </c>
      <c r="I277" s="123"/>
      <c r="J277" s="148" t="s">
        <v>534</v>
      </c>
      <c r="K277" s="149" t="s">
        <v>735</v>
      </c>
      <c r="L277" s="150">
        <v>1440</v>
      </c>
      <c r="M277" s="150">
        <v>1710</v>
      </c>
      <c r="O277" s="516"/>
    </row>
    <row r="278" spans="1:15" ht="10.199999999999999" customHeight="1" x14ac:dyDescent="0.4">
      <c r="A278" s="170">
        <v>275</v>
      </c>
      <c r="B278" s="36">
        <v>41909</v>
      </c>
      <c r="C278" s="170" t="s">
        <v>2053</v>
      </c>
      <c r="D278" s="265" t="s">
        <v>2111</v>
      </c>
      <c r="E278" s="265" t="s">
        <v>2112</v>
      </c>
      <c r="F278" s="139" t="s">
        <v>736</v>
      </c>
      <c r="G278" s="140" t="str">
        <f>IF(F278&gt;0.1,Import1!$N$6,"")</f>
        <v>€ /km</v>
      </c>
      <c r="H278" s="141" t="str">
        <f ca="1">IF(F278&gt;0.1,VLOOKUP(B278,Import1!$U:$X,Import1!$O$6,FALSE),"")</f>
        <v>39.567</v>
      </c>
      <c r="I278" s="123"/>
      <c r="J278" s="142" t="s">
        <v>534</v>
      </c>
      <c r="K278" s="143" t="s">
        <v>710</v>
      </c>
      <c r="L278" s="144">
        <v>1776</v>
      </c>
      <c r="M278" s="144">
        <v>2088</v>
      </c>
      <c r="O278" s="516"/>
    </row>
    <row r="279" spans="1:15" ht="10.199999999999999" customHeight="1" x14ac:dyDescent="0.4">
      <c r="A279" s="170">
        <v>276</v>
      </c>
      <c r="B279" s="36">
        <v>41910</v>
      </c>
      <c r="C279" s="170" t="s">
        <v>2053</v>
      </c>
      <c r="D279" s="265" t="s">
        <v>2111</v>
      </c>
      <c r="E279" s="265" t="s">
        <v>2112</v>
      </c>
      <c r="F279" s="145" t="s">
        <v>737</v>
      </c>
      <c r="G279" s="146" t="str">
        <f>IF(F279&gt;0.1,Import1!$N$6,"")</f>
        <v>€ /km</v>
      </c>
      <c r="H279" s="147" t="str">
        <f ca="1">IF(F279&gt;0.1,VLOOKUP(B279,Import1!$U:$X,Import1!$O$6,FALSE),"")</f>
        <v>52.476</v>
      </c>
      <c r="I279" s="123"/>
      <c r="J279" s="148" t="s">
        <v>534</v>
      </c>
      <c r="K279" s="149" t="s">
        <v>738</v>
      </c>
      <c r="L279" s="150">
        <v>2304</v>
      </c>
      <c r="M279" s="150">
        <v>2652</v>
      </c>
      <c r="O279" s="516"/>
    </row>
    <row r="280" spans="1:15" ht="10.199999999999999" customHeight="1" x14ac:dyDescent="0.4">
      <c r="A280" s="170">
        <v>277</v>
      </c>
      <c r="B280" s="36">
        <v>41911</v>
      </c>
      <c r="C280" s="170" t="s">
        <v>2053</v>
      </c>
      <c r="D280" s="265" t="s">
        <v>2111</v>
      </c>
      <c r="E280" s="265" t="s">
        <v>2112</v>
      </c>
      <c r="F280" s="139" t="s">
        <v>739</v>
      </c>
      <c r="G280" s="140" t="str">
        <f>IF(F280&gt;0.1,Import1!$N$6,"")</f>
        <v>€ /km</v>
      </c>
      <c r="H280" s="141" t="str">
        <f ca="1">IF(F280&gt;0.1,VLOOKUP(B280,Import1!$U:$X,Import1!$O$6,FALSE),"")</f>
        <v>66.023</v>
      </c>
      <c r="I280" s="123"/>
      <c r="J280" s="142" t="s">
        <v>534</v>
      </c>
      <c r="K280" s="143" t="s">
        <v>740</v>
      </c>
      <c r="L280" s="144">
        <v>2880</v>
      </c>
      <c r="M280" s="144">
        <v>3331</v>
      </c>
      <c r="O280" s="516"/>
    </row>
    <row r="281" spans="1:15" ht="10.199999999999999" customHeight="1" x14ac:dyDescent="0.4">
      <c r="A281" s="170">
        <v>278</v>
      </c>
      <c r="B281" s="36" t="s">
        <v>1119</v>
      </c>
      <c r="C281" s="170" t="s">
        <v>2053</v>
      </c>
      <c r="D281" s="265" t="s">
        <v>2111</v>
      </c>
      <c r="E281" s="265" t="s">
        <v>2112</v>
      </c>
      <c r="F281" s="145"/>
      <c r="G281" s="146" t="str">
        <f>IF(F281&gt;0.1,Import1!$N$6,"")</f>
        <v/>
      </c>
      <c r="H281" s="147" t="str">
        <f>IF(F281&gt;0.1,VLOOKUP(B281,Import1!$U:$X,Import1!$O$6,FALSE),"")</f>
        <v/>
      </c>
      <c r="I281" s="123"/>
      <c r="J281" s="148"/>
      <c r="K281" s="149"/>
      <c r="L281" s="150"/>
      <c r="M281" s="150"/>
      <c r="O281" s="516"/>
    </row>
    <row r="282" spans="1:15" ht="10.199999999999999" customHeight="1" x14ac:dyDescent="0.4">
      <c r="A282" s="170">
        <v>279</v>
      </c>
      <c r="B282" s="36">
        <v>41912</v>
      </c>
      <c r="C282" s="170" t="s">
        <v>2053</v>
      </c>
      <c r="D282" s="265" t="s">
        <v>2111</v>
      </c>
      <c r="E282" s="265" t="s">
        <v>2112</v>
      </c>
      <c r="F282" s="139" t="s">
        <v>537</v>
      </c>
      <c r="G282" s="140" t="str">
        <f>IF(F282&gt;0.1,Import1!$N$6,"")</f>
        <v>€ /km</v>
      </c>
      <c r="H282" s="141" t="str">
        <f ca="1">IF(F282&gt;0.1,VLOOKUP(B282,Import1!$U:$X,Import1!$O$6,FALSE),"")</f>
        <v>1.010</v>
      </c>
      <c r="I282" s="123"/>
      <c r="J282" s="142" t="s">
        <v>534</v>
      </c>
      <c r="K282" s="143" t="s">
        <v>741</v>
      </c>
      <c r="L282" s="144">
        <v>28.8</v>
      </c>
      <c r="M282" s="144">
        <v>152</v>
      </c>
      <c r="O282" s="516"/>
    </row>
    <row r="283" spans="1:15" ht="10.199999999999999" customHeight="1" x14ac:dyDescent="0.4">
      <c r="A283" s="170">
        <v>280</v>
      </c>
      <c r="B283" s="36">
        <v>41913</v>
      </c>
      <c r="C283" s="170" t="s">
        <v>2053</v>
      </c>
      <c r="D283" s="265" t="s">
        <v>2111</v>
      </c>
      <c r="E283" s="265" t="s">
        <v>2112</v>
      </c>
      <c r="F283" s="145" t="s">
        <v>544</v>
      </c>
      <c r="G283" s="146" t="str">
        <f>IF(F283&gt;0.1,Import1!$N$6,"")</f>
        <v>€ /km</v>
      </c>
      <c r="H283" s="147" t="str">
        <f ca="1">IF(F283&gt;0.1,VLOOKUP(B283,Import1!$U:$X,Import1!$O$6,FALSE),"")</f>
        <v>1.383</v>
      </c>
      <c r="I283" s="123"/>
      <c r="J283" s="148" t="s">
        <v>534</v>
      </c>
      <c r="K283" s="149" t="s">
        <v>742</v>
      </c>
      <c r="L283" s="150">
        <v>48</v>
      </c>
      <c r="M283" s="150">
        <v>189</v>
      </c>
      <c r="O283" s="516"/>
    </row>
    <row r="284" spans="1:15" ht="10.199999999999999" customHeight="1" x14ac:dyDescent="0.4">
      <c r="A284" s="170">
        <v>281</v>
      </c>
      <c r="B284" s="36">
        <v>41914</v>
      </c>
      <c r="C284" s="170" t="s">
        <v>2053</v>
      </c>
      <c r="D284" s="265" t="s">
        <v>2111</v>
      </c>
      <c r="E284" s="265" t="s">
        <v>2112</v>
      </c>
      <c r="F284" s="139" t="s">
        <v>743</v>
      </c>
      <c r="G284" s="140" t="str">
        <f>IF(F284&gt;0.1,Import1!$N$6,"")</f>
        <v>€ /km</v>
      </c>
      <c r="H284" s="141" t="str">
        <f ca="1">IF(F284&gt;0.1,VLOOKUP(B284,Import1!$U:$X,Import1!$O$6,FALSE),"")</f>
        <v>2.419</v>
      </c>
      <c r="I284" s="123"/>
      <c r="J284" s="142" t="s">
        <v>534</v>
      </c>
      <c r="K284" s="143" t="s">
        <v>634</v>
      </c>
      <c r="L284" s="144">
        <v>76.8</v>
      </c>
      <c r="M284" s="144">
        <v>160</v>
      </c>
      <c r="O284" s="516"/>
    </row>
    <row r="285" spans="1:15" ht="10.199999999999999" customHeight="1" x14ac:dyDescent="0.4">
      <c r="A285" s="170">
        <v>282</v>
      </c>
      <c r="B285" s="36">
        <v>41915</v>
      </c>
      <c r="C285" s="170" t="s">
        <v>2053</v>
      </c>
      <c r="D285" s="265" t="s">
        <v>2111</v>
      </c>
      <c r="E285" s="265" t="s">
        <v>2112</v>
      </c>
      <c r="F285" s="145" t="s">
        <v>744</v>
      </c>
      <c r="G285" s="146" t="str">
        <f>IF(F285&gt;0.1,Import1!$N$6,"")</f>
        <v>€ /km</v>
      </c>
      <c r="H285" s="147" t="str">
        <f ca="1">IF(F285&gt;0.1,VLOOKUP(B285,Import1!$U:$X,Import1!$O$6,FALSE),"")</f>
        <v>3.606</v>
      </c>
      <c r="I285" s="123"/>
      <c r="J285" s="148" t="s">
        <v>534</v>
      </c>
      <c r="K285" s="149" t="s">
        <v>570</v>
      </c>
      <c r="L285" s="150">
        <v>115.2</v>
      </c>
      <c r="M285" s="150">
        <v>324</v>
      </c>
      <c r="O285" s="516"/>
    </row>
    <row r="286" spans="1:15" ht="10.199999999999999" customHeight="1" x14ac:dyDescent="0.4">
      <c r="A286" s="170">
        <v>283</v>
      </c>
      <c r="B286" s="36" t="s">
        <v>1119</v>
      </c>
      <c r="C286" s="170" t="s">
        <v>2053</v>
      </c>
      <c r="D286" s="265" t="s">
        <v>2111</v>
      </c>
      <c r="E286" s="265" t="s">
        <v>2112</v>
      </c>
      <c r="F286" s="139"/>
      <c r="G286" s="140" t="str">
        <f>IF(F286&gt;0.1,Import1!$N$6,"")</f>
        <v/>
      </c>
      <c r="H286" s="141" t="str">
        <f>IF(F286&gt;0.1,VLOOKUP(B286,Import1!$U:$X,Import1!$O$6,FALSE),"")</f>
        <v/>
      </c>
      <c r="I286" s="123"/>
      <c r="J286" s="142"/>
      <c r="K286" s="143"/>
      <c r="L286" s="144"/>
      <c r="M286" s="144"/>
      <c r="O286" s="516"/>
    </row>
    <row r="287" spans="1:15" ht="10.199999999999999" customHeight="1" x14ac:dyDescent="0.4">
      <c r="A287" s="170">
        <v>284</v>
      </c>
      <c r="B287" s="36">
        <v>41916</v>
      </c>
      <c r="C287" s="170" t="s">
        <v>2053</v>
      </c>
      <c r="D287" s="265" t="s">
        <v>2111</v>
      </c>
      <c r="E287" s="265" t="s">
        <v>2112</v>
      </c>
      <c r="F287" s="145" t="s">
        <v>977</v>
      </c>
      <c r="G287" s="146" t="str">
        <f>IF(F287&gt;0.1,Import1!$N$6,"")</f>
        <v>€ /km</v>
      </c>
      <c r="H287" s="147" t="str">
        <f ca="1">IF(F287&gt;0.1,VLOOKUP(B287,Import1!$U:$X,Import1!$O$6,FALSE),"")</f>
        <v>1.059</v>
      </c>
      <c r="I287" s="123"/>
      <c r="J287" s="148" t="s">
        <v>543</v>
      </c>
      <c r="K287" s="149" t="s">
        <v>566</v>
      </c>
      <c r="L287" s="150">
        <v>43.2</v>
      </c>
      <c r="M287" s="150">
        <v>172</v>
      </c>
      <c r="O287" s="516"/>
    </row>
    <row r="288" spans="1:15" ht="10.199999999999999" customHeight="1" x14ac:dyDescent="0.4">
      <c r="A288" s="170">
        <v>285</v>
      </c>
      <c r="B288" s="36">
        <v>41917</v>
      </c>
      <c r="C288" s="170" t="s">
        <v>2053</v>
      </c>
      <c r="D288" s="265" t="s">
        <v>2111</v>
      </c>
      <c r="E288" s="265" t="s">
        <v>2112</v>
      </c>
      <c r="F288" s="139" t="s">
        <v>978</v>
      </c>
      <c r="G288" s="140" t="str">
        <f>IF(F288&gt;0.1,Import1!$N$6,"")</f>
        <v>€ /km</v>
      </c>
      <c r="H288" s="141" t="str">
        <f ca="1">IF(F288&gt;0.1,VLOOKUP(B288,Import1!$U:$X,Import1!$O$6,FALSE),"")</f>
        <v>1.566</v>
      </c>
      <c r="I288" s="123"/>
      <c r="J288" s="142" t="s">
        <v>543</v>
      </c>
      <c r="K288" s="143" t="s">
        <v>746</v>
      </c>
      <c r="L288" s="144">
        <v>72</v>
      </c>
      <c r="M288" s="144">
        <v>219</v>
      </c>
      <c r="O288" s="516"/>
    </row>
    <row r="289" spans="1:15" ht="10.199999999999999" customHeight="1" x14ac:dyDescent="0.4">
      <c r="A289" s="170">
        <v>286</v>
      </c>
      <c r="B289" s="36">
        <v>41918</v>
      </c>
      <c r="C289" s="170" t="s">
        <v>2053</v>
      </c>
      <c r="D289" s="265" t="s">
        <v>2111</v>
      </c>
      <c r="E289" s="265" t="s">
        <v>2112</v>
      </c>
      <c r="F289" s="145" t="s">
        <v>953</v>
      </c>
      <c r="G289" s="146" t="str">
        <f>IF(F289&gt;0.1,Import1!$N$6,"")</f>
        <v>€ /km</v>
      </c>
      <c r="H289" s="147" t="str">
        <f ca="1">IF(F289&gt;0.1,VLOOKUP(B289,Import1!$U:$X,Import1!$O$6,FALSE),"")</f>
        <v>2.951</v>
      </c>
      <c r="I289" s="123"/>
      <c r="J289" s="148" t="s">
        <v>534</v>
      </c>
      <c r="K289" s="149" t="s">
        <v>747</v>
      </c>
      <c r="L289" s="150">
        <v>115.2</v>
      </c>
      <c r="M289" s="150">
        <v>305</v>
      </c>
      <c r="O289" s="516"/>
    </row>
    <row r="290" spans="1:15" ht="10.199999999999999" customHeight="1" x14ac:dyDescent="0.4">
      <c r="A290" s="170">
        <v>287</v>
      </c>
      <c r="B290" s="36">
        <v>41919</v>
      </c>
      <c r="C290" s="170" t="s">
        <v>2053</v>
      </c>
      <c r="D290" s="265" t="s">
        <v>2111</v>
      </c>
      <c r="E290" s="265" t="s">
        <v>2112</v>
      </c>
      <c r="F290" s="139" t="s">
        <v>954</v>
      </c>
      <c r="G290" s="140" t="str">
        <f>IF(F290&gt;0.1,Import1!$N$6,"")</f>
        <v>€ /km</v>
      </c>
      <c r="H290" s="141" t="str">
        <f ca="1">IF(F290&gt;0.1,VLOOKUP(B290,Import1!$U:$X,Import1!$O$6,FALSE),"")</f>
        <v>4.253</v>
      </c>
      <c r="I290" s="123"/>
      <c r="J290" s="142" t="s">
        <v>534</v>
      </c>
      <c r="K290" s="143" t="s">
        <v>748</v>
      </c>
      <c r="L290" s="144">
        <v>172.8</v>
      </c>
      <c r="M290" s="144">
        <v>383</v>
      </c>
      <c r="O290" s="516"/>
    </row>
    <row r="291" spans="1:15" ht="10.199999999999999" customHeight="1" x14ac:dyDescent="0.4">
      <c r="A291" s="170">
        <v>288</v>
      </c>
      <c r="B291" s="36">
        <v>41920</v>
      </c>
      <c r="C291" s="170" t="s">
        <v>2053</v>
      </c>
      <c r="D291" s="265" t="s">
        <v>2111</v>
      </c>
      <c r="E291" s="265" t="s">
        <v>2112</v>
      </c>
      <c r="F291" s="145" t="s">
        <v>955</v>
      </c>
      <c r="G291" s="146" t="str">
        <f>IF(F291&gt;0.1,Import1!$N$6,"")</f>
        <v>€ /km</v>
      </c>
      <c r="H291" s="147" t="str">
        <f ca="1">IF(F291&gt;0.1,VLOOKUP(B291,Import1!$U:$X,Import1!$O$6,FALSE),"")</f>
        <v>7.444</v>
      </c>
      <c r="I291" s="123"/>
      <c r="J291" s="148" t="s">
        <v>534</v>
      </c>
      <c r="K291" s="149" t="s">
        <v>749</v>
      </c>
      <c r="L291" s="150">
        <v>288</v>
      </c>
      <c r="M291" s="150">
        <v>538</v>
      </c>
      <c r="O291" s="516"/>
    </row>
    <row r="292" spans="1:15" ht="10.199999999999999" customHeight="1" x14ac:dyDescent="0.4">
      <c r="A292" s="170">
        <v>289</v>
      </c>
      <c r="B292" s="36" t="s">
        <v>1119</v>
      </c>
      <c r="C292" s="170" t="s">
        <v>2053</v>
      </c>
      <c r="D292" s="265" t="s">
        <v>2111</v>
      </c>
      <c r="E292" s="265" t="s">
        <v>2112</v>
      </c>
      <c r="F292" s="139"/>
      <c r="G292" s="140" t="str">
        <f>IF(F292&gt;0.1,Import1!$N$6,"")</f>
        <v/>
      </c>
      <c r="H292" s="141" t="str">
        <f>IF(F292&gt;0.1,VLOOKUP(B292,Import1!$U:$X,Import1!$O$6,FALSE),"")</f>
        <v/>
      </c>
      <c r="I292" s="123"/>
      <c r="J292" s="142"/>
      <c r="K292" s="143"/>
      <c r="L292" s="144"/>
      <c r="M292" s="144"/>
      <c r="O292" s="516"/>
    </row>
    <row r="293" spans="1:15" ht="10.199999999999999" customHeight="1" x14ac:dyDescent="0.4">
      <c r="A293" s="170">
        <v>290</v>
      </c>
      <c r="B293" s="36">
        <v>41921</v>
      </c>
      <c r="C293" s="170" t="s">
        <v>2053</v>
      </c>
      <c r="D293" s="265" t="s">
        <v>2111</v>
      </c>
      <c r="E293" s="265" t="s">
        <v>2112</v>
      </c>
      <c r="F293" s="145" t="s">
        <v>979</v>
      </c>
      <c r="G293" s="146" t="str">
        <f>IF(F293&gt;0.1,Import1!$N$6,"")</f>
        <v>€ /km</v>
      </c>
      <c r="H293" s="147" t="str">
        <f ca="1">IF(F293&gt;0.1,VLOOKUP(B293,Import1!$U:$X,Import1!$O$6,FALSE),"")</f>
        <v>1.530</v>
      </c>
      <c r="I293" s="123"/>
      <c r="J293" s="148" t="s">
        <v>534</v>
      </c>
      <c r="K293" s="149" t="s">
        <v>718</v>
      </c>
      <c r="L293" s="150">
        <v>57.6</v>
      </c>
      <c r="M293" s="150">
        <v>199</v>
      </c>
      <c r="O293" s="516"/>
    </row>
    <row r="294" spans="1:15" ht="10.199999999999999" customHeight="1" x14ac:dyDescent="0.4">
      <c r="A294" s="170">
        <v>291</v>
      </c>
      <c r="B294" s="36">
        <v>41922</v>
      </c>
      <c r="C294" s="170" t="s">
        <v>2053</v>
      </c>
      <c r="D294" s="265" t="s">
        <v>2111</v>
      </c>
      <c r="E294" s="265" t="s">
        <v>2112</v>
      </c>
      <c r="F294" s="139" t="s">
        <v>956</v>
      </c>
      <c r="G294" s="140" t="str">
        <f>IF(F294&gt;0.1,Import1!$N$6,"")</f>
        <v>€ /km</v>
      </c>
      <c r="H294" s="141" t="str">
        <f ca="1">IF(F294&gt;0.1,VLOOKUP(B294,Import1!$U:$X,Import1!$O$6,FALSE),"")</f>
        <v>2.226</v>
      </c>
      <c r="I294" s="123"/>
      <c r="J294" s="142" t="s">
        <v>534</v>
      </c>
      <c r="K294" s="143" t="s">
        <v>750</v>
      </c>
      <c r="L294" s="144">
        <v>96</v>
      </c>
      <c r="M294" s="144">
        <v>258</v>
      </c>
      <c r="O294" s="516"/>
    </row>
    <row r="295" spans="1:15" ht="10.199999999999999" customHeight="1" x14ac:dyDescent="0.4">
      <c r="A295" s="170">
        <v>292</v>
      </c>
      <c r="B295" s="36">
        <v>41923</v>
      </c>
      <c r="C295" s="170" t="s">
        <v>2053</v>
      </c>
      <c r="D295" s="265" t="s">
        <v>2111</v>
      </c>
      <c r="E295" s="265" t="s">
        <v>2112</v>
      </c>
      <c r="F295" s="145" t="s">
        <v>957</v>
      </c>
      <c r="G295" s="146" t="str">
        <f>IF(F295&gt;0.1,Import1!$N$6,"")</f>
        <v>€ /km</v>
      </c>
      <c r="H295" s="147" t="str">
        <f ca="1">IF(F295&gt;0.1,VLOOKUP(B295,Import1!$U:$X,Import1!$O$6,FALSE),"")</f>
        <v>3.659</v>
      </c>
      <c r="I295" s="123"/>
      <c r="J295" s="148" t="s">
        <v>534</v>
      </c>
      <c r="K295" s="149" t="s">
        <v>748</v>
      </c>
      <c r="L295" s="150">
        <v>153.6</v>
      </c>
      <c r="M295" s="150">
        <v>363</v>
      </c>
      <c r="O295" s="516"/>
    </row>
    <row r="296" spans="1:15" ht="10.199999999999999" customHeight="1" x14ac:dyDescent="0.4">
      <c r="A296" s="170">
        <v>293</v>
      </c>
      <c r="B296" s="36">
        <v>41924</v>
      </c>
      <c r="C296" s="170" t="s">
        <v>2053</v>
      </c>
      <c r="D296" s="265" t="s">
        <v>2111</v>
      </c>
      <c r="E296" s="265" t="s">
        <v>2112</v>
      </c>
      <c r="F296" s="139" t="s">
        <v>958</v>
      </c>
      <c r="G296" s="140" t="str">
        <f>IF(F296&gt;0.1,Import1!$N$6,"")</f>
        <v>€ /km</v>
      </c>
      <c r="H296" s="141" t="str">
        <f ca="1">IF(F296&gt;0.1,VLOOKUP(B296,Import1!$U:$X,Import1!$O$6,FALSE),"")</f>
        <v>5.563</v>
      </c>
      <c r="I296" s="123"/>
      <c r="J296" s="142" t="s">
        <v>534</v>
      </c>
      <c r="K296" s="143" t="s">
        <v>751</v>
      </c>
      <c r="L296" s="144">
        <v>230.4</v>
      </c>
      <c r="M296" s="144">
        <v>465</v>
      </c>
      <c r="O296" s="516"/>
    </row>
    <row r="297" spans="1:15" ht="10.199999999999999" customHeight="1" x14ac:dyDescent="0.4">
      <c r="A297" s="170">
        <v>294</v>
      </c>
      <c r="B297" s="36">
        <v>41925</v>
      </c>
      <c r="C297" s="170" t="s">
        <v>2053</v>
      </c>
      <c r="D297" s="265" t="s">
        <v>2111</v>
      </c>
      <c r="E297" s="265" t="s">
        <v>2112</v>
      </c>
      <c r="F297" s="145" t="s">
        <v>959</v>
      </c>
      <c r="G297" s="146" t="str">
        <f>IF(F297&gt;0.1,Import1!$N$6,"")</f>
        <v>€ /km</v>
      </c>
      <c r="H297" s="147" t="str">
        <f ca="1">IF(F297&gt;0.1,VLOOKUP(B297,Import1!$U:$X,Import1!$O$6,FALSE),"")</f>
        <v>8.465</v>
      </c>
      <c r="I297" s="123"/>
      <c r="J297" s="148" t="s">
        <v>534</v>
      </c>
      <c r="K297" s="149" t="s">
        <v>752</v>
      </c>
      <c r="L297" s="150">
        <v>384</v>
      </c>
      <c r="M297" s="150">
        <v>654</v>
      </c>
      <c r="O297" s="516"/>
    </row>
    <row r="298" spans="1:15" ht="10.199999999999999" customHeight="1" x14ac:dyDescent="0.4">
      <c r="A298" s="170">
        <v>295</v>
      </c>
      <c r="B298" s="36">
        <v>41926</v>
      </c>
      <c r="C298" s="170" t="s">
        <v>2053</v>
      </c>
      <c r="D298" s="265" t="s">
        <v>2111</v>
      </c>
      <c r="E298" s="265" t="s">
        <v>2112</v>
      </c>
      <c r="F298" s="139" t="s">
        <v>972</v>
      </c>
      <c r="G298" s="140" t="str">
        <f>IF(F298&gt;0.1,Import1!$N$6,"")</f>
        <v>€ /km</v>
      </c>
      <c r="H298" s="141" t="str">
        <f ca="1">IF(F298&gt;0.1,VLOOKUP(B298,Import1!$U:$X,Import1!$O$6,FALSE),"")</f>
        <v>13.193</v>
      </c>
      <c r="I298" s="123"/>
      <c r="J298" s="142" t="s">
        <v>534</v>
      </c>
      <c r="K298" s="143" t="s">
        <v>753</v>
      </c>
      <c r="L298" s="144">
        <v>614.4</v>
      </c>
      <c r="M298" s="144">
        <v>1005</v>
      </c>
      <c r="O298" s="516"/>
    </row>
    <row r="299" spans="1:15" ht="10.199999999999999" customHeight="1" x14ac:dyDescent="0.4">
      <c r="A299" s="170">
        <v>296</v>
      </c>
      <c r="B299" s="36">
        <v>41927</v>
      </c>
      <c r="C299" s="170" t="s">
        <v>2053</v>
      </c>
      <c r="D299" s="265" t="s">
        <v>2111</v>
      </c>
      <c r="E299" s="265" t="s">
        <v>2112</v>
      </c>
      <c r="F299" s="145" t="s">
        <v>973</v>
      </c>
      <c r="G299" s="146" t="str">
        <f>IF(F299&gt;0.1,Import1!$N$6,"")</f>
        <v>€ /km</v>
      </c>
      <c r="H299" s="147" t="str">
        <f ca="1">IF(F299&gt;0.1,VLOOKUP(B299,Import1!$U:$X,Import1!$O$6,FALSE),"")</f>
        <v>20.745</v>
      </c>
      <c r="I299" s="123"/>
      <c r="J299" s="148" t="s">
        <v>534</v>
      </c>
      <c r="K299" s="149" t="s">
        <v>754</v>
      </c>
      <c r="L299" s="150">
        <v>960</v>
      </c>
      <c r="M299" s="150">
        <v>1500</v>
      </c>
      <c r="O299" s="516"/>
    </row>
    <row r="300" spans="1:15" ht="10.199999999999999" customHeight="1" x14ac:dyDescent="0.4">
      <c r="A300" s="170">
        <v>297</v>
      </c>
      <c r="B300" s="36">
        <v>41928</v>
      </c>
      <c r="C300" s="170" t="s">
        <v>2053</v>
      </c>
      <c r="D300" s="265" t="s">
        <v>2111</v>
      </c>
      <c r="E300" s="265" t="s">
        <v>2112</v>
      </c>
      <c r="F300" s="139" t="s">
        <v>964</v>
      </c>
      <c r="G300" s="140" t="str">
        <f>IF(F300&gt;0.1,Import1!$N$6,"")</f>
        <v>€ /km</v>
      </c>
      <c r="H300" s="141" t="str">
        <f ca="1">IF(F300&gt;0.1,VLOOKUP(B300,Import1!$U:$X,Import1!$O$6,FALSE),"")</f>
        <v>28.351</v>
      </c>
      <c r="I300" s="123"/>
      <c r="J300" s="142" t="s">
        <v>534</v>
      </c>
      <c r="K300" s="143">
        <v>26</v>
      </c>
      <c r="L300" s="144">
        <v>1344</v>
      </c>
      <c r="M300" s="144">
        <v>1577</v>
      </c>
      <c r="O300" s="516"/>
    </row>
    <row r="301" spans="1:15" ht="10.199999999999999" customHeight="1" x14ac:dyDescent="0.4">
      <c r="A301" s="170">
        <v>298</v>
      </c>
      <c r="B301" s="36">
        <v>41929</v>
      </c>
      <c r="C301" s="170" t="s">
        <v>2053</v>
      </c>
      <c r="D301" s="265" t="s">
        <v>2111</v>
      </c>
      <c r="E301" s="265" t="s">
        <v>2112</v>
      </c>
      <c r="F301" s="145" t="s">
        <v>965</v>
      </c>
      <c r="G301" s="146" t="str">
        <f>IF(F301&gt;0.1,Import1!$N$6,"")</f>
        <v>€ /km</v>
      </c>
      <c r="H301" s="147" t="str">
        <f ca="1">IF(F301&gt;0.1,VLOOKUP(B301,Import1!$U:$X,Import1!$O$6,FALSE),"")</f>
        <v>36.497</v>
      </c>
      <c r="I301" s="123"/>
      <c r="J301" s="148" t="s">
        <v>534</v>
      </c>
      <c r="K301" s="149" t="s">
        <v>755</v>
      </c>
      <c r="L301" s="150">
        <v>1920</v>
      </c>
      <c r="M301" s="150">
        <v>2143</v>
      </c>
      <c r="O301" s="516"/>
    </row>
    <row r="302" spans="1:15" ht="10.199999999999999" customHeight="1" x14ac:dyDescent="0.4">
      <c r="A302" s="170">
        <v>299</v>
      </c>
      <c r="B302" s="36">
        <v>41930</v>
      </c>
      <c r="C302" s="170" t="s">
        <v>2053</v>
      </c>
      <c r="D302" s="265" t="s">
        <v>2111</v>
      </c>
      <c r="E302" s="265" t="s">
        <v>2112</v>
      </c>
      <c r="F302" s="139" t="s">
        <v>966</v>
      </c>
      <c r="G302" s="140" t="str">
        <f>IF(F302&gt;0.1,Import1!$N$6,"")</f>
        <v>€ /km</v>
      </c>
      <c r="H302" s="141" t="str">
        <f ca="1">IF(F302&gt;0.1,VLOOKUP(B302,Import1!$U:$X,Import1!$O$6,FALSE),"")</f>
        <v>52.280</v>
      </c>
      <c r="I302" s="123"/>
      <c r="J302" s="142" t="s">
        <v>534</v>
      </c>
      <c r="K302" s="143" t="s">
        <v>756</v>
      </c>
      <c r="L302" s="144">
        <v>2688</v>
      </c>
      <c r="M302" s="144">
        <v>2921</v>
      </c>
      <c r="O302" s="516"/>
    </row>
    <row r="303" spans="1:15" ht="10.199999999999999" customHeight="1" x14ac:dyDescent="0.4">
      <c r="A303" s="170">
        <v>300</v>
      </c>
      <c r="B303" s="36">
        <v>41931</v>
      </c>
      <c r="C303" s="170" t="s">
        <v>2053</v>
      </c>
      <c r="D303" s="265" t="s">
        <v>2111</v>
      </c>
      <c r="E303" s="265" t="s">
        <v>2112</v>
      </c>
      <c r="F303" s="145" t="s">
        <v>967</v>
      </c>
      <c r="G303" s="146" t="str">
        <f>IF(F303&gt;0.1,Import1!$N$6,"")</f>
        <v>€ /km</v>
      </c>
      <c r="H303" s="147" t="str">
        <f ca="1">IF(F303&gt;0.1,VLOOKUP(B303,Import1!$U:$X,Import1!$O$6,FALSE),"")</f>
        <v>72.724</v>
      </c>
      <c r="I303" s="123"/>
      <c r="J303" s="148" t="s">
        <v>534</v>
      </c>
      <c r="K303" s="149" t="s">
        <v>757</v>
      </c>
      <c r="L303" s="150">
        <v>3648</v>
      </c>
      <c r="M303" s="150">
        <v>4088</v>
      </c>
      <c r="O303" s="516"/>
    </row>
    <row r="304" spans="1:15" ht="10.199999999999999" customHeight="1" x14ac:dyDescent="0.4">
      <c r="A304" s="170">
        <v>301</v>
      </c>
      <c r="B304" s="36">
        <v>41932</v>
      </c>
      <c r="C304" s="170" t="s">
        <v>2053</v>
      </c>
      <c r="D304" s="265" t="s">
        <v>2111</v>
      </c>
      <c r="E304" s="265" t="s">
        <v>2112</v>
      </c>
      <c r="F304" s="139" t="s">
        <v>968</v>
      </c>
      <c r="G304" s="140" t="str">
        <f>IF(F304&gt;0.1,Import1!$N$6,"")</f>
        <v>€ /km</v>
      </c>
      <c r="H304" s="141" t="str">
        <f ca="1">IF(F304&gt;0.1,VLOOKUP(B304,Import1!$U:$X,Import1!$O$6,FALSE),"")</f>
        <v>91.238</v>
      </c>
      <c r="I304" s="123"/>
      <c r="J304" s="142" t="s">
        <v>534</v>
      </c>
      <c r="K304" s="143" t="s">
        <v>758</v>
      </c>
      <c r="L304" s="144">
        <v>4608</v>
      </c>
      <c r="M304" s="144">
        <v>5108</v>
      </c>
      <c r="O304" s="516"/>
    </row>
    <row r="305" spans="1:15" ht="10.199999999999999" customHeight="1" x14ac:dyDescent="0.4">
      <c r="A305" s="170">
        <v>302</v>
      </c>
      <c r="B305" s="36">
        <v>41933</v>
      </c>
      <c r="C305" s="170" t="s">
        <v>2053</v>
      </c>
      <c r="D305" s="265" t="s">
        <v>2111</v>
      </c>
      <c r="E305" s="265" t="s">
        <v>2112</v>
      </c>
      <c r="F305" s="145" t="s">
        <v>969</v>
      </c>
      <c r="G305" s="146" t="str">
        <f>IF(F305&gt;0.1,Import1!$N$6,"")</f>
        <v>€ /km</v>
      </c>
      <c r="H305" s="147" t="str">
        <f ca="1">IF(F305&gt;0.1,VLOOKUP(B305,Import1!$U:$X,Import1!$O$6,FALSE),"")</f>
        <v>112.972</v>
      </c>
      <c r="I305" s="123"/>
      <c r="J305" s="148" t="s">
        <v>534</v>
      </c>
      <c r="K305" s="149">
        <v>49</v>
      </c>
      <c r="L305" s="150">
        <v>5760</v>
      </c>
      <c r="M305" s="150">
        <v>6433</v>
      </c>
      <c r="O305" s="516"/>
    </row>
    <row r="306" spans="1:15" ht="10.199999999999999" customHeight="1" x14ac:dyDescent="0.4">
      <c r="A306" s="170">
        <v>303</v>
      </c>
      <c r="B306" s="36">
        <v>41934</v>
      </c>
      <c r="C306" s="170" t="s">
        <v>2053</v>
      </c>
      <c r="D306" s="265" t="s">
        <v>2111</v>
      </c>
      <c r="E306" s="265" t="s">
        <v>2112</v>
      </c>
      <c r="F306" s="139" t="s">
        <v>970</v>
      </c>
      <c r="G306" s="140" t="str">
        <f>IF(F306&gt;0.1,Import1!$N$6,"")</f>
        <v>€ /km</v>
      </c>
      <c r="H306" s="141" t="str">
        <f ca="1">IF(F306&gt;0.1,VLOOKUP(B306,Import1!$U:$X,Import1!$O$6,FALSE),"")</f>
        <v>137.764</v>
      </c>
      <c r="I306" s="123"/>
      <c r="J306" s="142" t="s">
        <v>534</v>
      </c>
      <c r="K306" s="143">
        <v>52</v>
      </c>
      <c r="L306" s="144">
        <v>7104</v>
      </c>
      <c r="M306" s="144">
        <v>7787</v>
      </c>
      <c r="O306" s="516"/>
    </row>
    <row r="307" spans="1:15" ht="10.199999999999999" customHeight="1" x14ac:dyDescent="0.4">
      <c r="A307" s="170">
        <v>304</v>
      </c>
      <c r="B307" s="36">
        <v>41935</v>
      </c>
      <c r="C307" s="170" t="s">
        <v>2053</v>
      </c>
      <c r="D307" s="265" t="s">
        <v>2111</v>
      </c>
      <c r="E307" s="265" t="s">
        <v>2112</v>
      </c>
      <c r="F307" s="145" t="s">
        <v>971</v>
      </c>
      <c r="G307" s="146" t="str">
        <f>IF(F307&gt;0.1,Import1!$N$6,"")</f>
        <v>€ /km</v>
      </c>
      <c r="H307" s="147" t="str">
        <f ca="1">IF(F307&gt;0.1,VLOOKUP(B307,Import1!$U:$X,Import1!$O$6,FALSE),"")</f>
        <v>183.205</v>
      </c>
      <c r="I307" s="123"/>
      <c r="J307" s="148" t="s">
        <v>534</v>
      </c>
      <c r="K307" s="149" t="s">
        <v>759</v>
      </c>
      <c r="L307" s="150">
        <v>9216</v>
      </c>
      <c r="M307" s="150">
        <v>10094</v>
      </c>
      <c r="O307" s="516"/>
    </row>
    <row r="308" spans="1:15" ht="10.199999999999999" customHeight="1" x14ac:dyDescent="0.4">
      <c r="A308" s="170">
        <v>305</v>
      </c>
      <c r="B308" s="36" t="s">
        <v>1119</v>
      </c>
      <c r="C308" s="170" t="s">
        <v>2053</v>
      </c>
      <c r="D308" s="265" t="s">
        <v>2111</v>
      </c>
      <c r="E308" s="265" t="s">
        <v>2112</v>
      </c>
      <c r="F308" s="139"/>
      <c r="G308" s="140" t="str">
        <f>IF(F308&gt;0.1,Import1!$N$6,"")</f>
        <v/>
      </c>
      <c r="H308" s="141" t="str">
        <f>IF(F308&gt;0.1,VLOOKUP(B308,Import1!$U:$X,Import1!$O$6,FALSE),"")</f>
        <v/>
      </c>
      <c r="I308" s="123"/>
      <c r="J308" s="142"/>
      <c r="K308" s="143"/>
      <c r="L308" s="144"/>
      <c r="M308" s="144"/>
      <c r="O308" s="516"/>
    </row>
    <row r="309" spans="1:15" ht="10.199999999999999" customHeight="1" x14ac:dyDescent="0.4">
      <c r="A309" s="170">
        <v>306</v>
      </c>
      <c r="B309" s="36">
        <v>41936</v>
      </c>
      <c r="C309" s="170" t="s">
        <v>2053</v>
      </c>
      <c r="D309" s="265" t="s">
        <v>2111</v>
      </c>
      <c r="E309" s="265" t="s">
        <v>2112</v>
      </c>
      <c r="F309" s="145" t="s">
        <v>980</v>
      </c>
      <c r="G309" s="146" t="str">
        <f>IF(F309&gt;0.1,Import1!$N$6,"")</f>
        <v>€ /km</v>
      </c>
      <c r="H309" s="147" t="str">
        <f ca="1">IF(F309&gt;0.1,VLOOKUP(B309,Import1!$U:$X,Import1!$O$6,FALSE),"")</f>
        <v>1.676</v>
      </c>
      <c r="I309" s="123"/>
      <c r="J309" s="148" t="s">
        <v>534</v>
      </c>
      <c r="K309" s="149">
        <v>12</v>
      </c>
      <c r="L309" s="150">
        <v>72</v>
      </c>
      <c r="M309" s="150">
        <v>232</v>
      </c>
      <c r="O309" s="516"/>
    </row>
    <row r="310" spans="1:15" ht="10.199999999999999" customHeight="1" x14ac:dyDescent="0.4">
      <c r="A310" s="170">
        <v>307</v>
      </c>
      <c r="B310" s="36">
        <v>41937</v>
      </c>
      <c r="C310" s="170" t="s">
        <v>2053</v>
      </c>
      <c r="D310" s="265" t="s">
        <v>2111</v>
      </c>
      <c r="E310" s="265" t="s">
        <v>2112</v>
      </c>
      <c r="F310" s="139" t="s">
        <v>981</v>
      </c>
      <c r="G310" s="140" t="str">
        <f>IF(F310&gt;0.1,Import1!$N$6,"")</f>
        <v>€ /km</v>
      </c>
      <c r="H310" s="141" t="str">
        <f ca="1">IF(F310&gt;0.1,VLOOKUP(B310,Import1!$U:$X,Import1!$O$6,FALSE),"")</f>
        <v>2.546</v>
      </c>
      <c r="I310" s="123"/>
      <c r="J310" s="142" t="s">
        <v>534</v>
      </c>
      <c r="K310" s="143" t="s">
        <v>747</v>
      </c>
      <c r="L310" s="144">
        <v>120</v>
      </c>
      <c r="M310" s="144">
        <v>299</v>
      </c>
      <c r="O310" s="516"/>
    </row>
    <row r="311" spans="1:15" ht="10.199999999999999" customHeight="1" x14ac:dyDescent="0.4">
      <c r="A311" s="170">
        <v>308</v>
      </c>
      <c r="B311" s="36">
        <v>41938</v>
      </c>
      <c r="C311" s="170" t="s">
        <v>2053</v>
      </c>
      <c r="D311" s="265" t="s">
        <v>2111</v>
      </c>
      <c r="E311" s="265" t="s">
        <v>2112</v>
      </c>
      <c r="F311" s="145" t="s">
        <v>960</v>
      </c>
      <c r="G311" s="146" t="str">
        <f>IF(F311&gt;0.1,Import1!$N$6,"")</f>
        <v>€ /km</v>
      </c>
      <c r="H311" s="147" t="str">
        <f ca="1">IF(F311&gt;0.1,VLOOKUP(B311,Import1!$U:$X,Import1!$O$6,FALSE),"")</f>
        <v>4.390</v>
      </c>
      <c r="I311" s="123"/>
      <c r="J311" s="148" t="s">
        <v>534</v>
      </c>
      <c r="K311" s="149" t="s">
        <v>751</v>
      </c>
      <c r="L311" s="150">
        <v>192</v>
      </c>
      <c r="M311" s="150">
        <v>428</v>
      </c>
      <c r="O311" s="516"/>
    </row>
    <row r="312" spans="1:15" ht="10.199999999999999" customHeight="1" x14ac:dyDescent="0.4">
      <c r="A312" s="170">
        <v>309</v>
      </c>
      <c r="B312" s="36">
        <v>41939</v>
      </c>
      <c r="C312" s="170" t="s">
        <v>2053</v>
      </c>
      <c r="D312" s="265" t="s">
        <v>2111</v>
      </c>
      <c r="E312" s="265" t="s">
        <v>2112</v>
      </c>
      <c r="F312" s="139" t="s">
        <v>961</v>
      </c>
      <c r="G312" s="140" t="str">
        <f>IF(F312&gt;0.1,Import1!$N$6,"")</f>
        <v>€ /km</v>
      </c>
      <c r="H312" s="141" t="str">
        <f ca="1">IF(F312&gt;0.1,VLOOKUP(B312,Import1!$U:$X,Import1!$O$6,FALSE),"")</f>
        <v>6.238</v>
      </c>
      <c r="I312" s="123"/>
      <c r="J312" s="142" t="s">
        <v>534</v>
      </c>
      <c r="K312" s="143" t="s">
        <v>760</v>
      </c>
      <c r="L312" s="144">
        <v>288</v>
      </c>
      <c r="M312" s="144">
        <v>550</v>
      </c>
      <c r="O312" s="516"/>
    </row>
    <row r="313" spans="1:15" ht="10.199999999999999" customHeight="1" x14ac:dyDescent="0.4">
      <c r="A313" s="170">
        <v>310</v>
      </c>
      <c r="B313" s="36">
        <v>41940</v>
      </c>
      <c r="C313" s="170" t="s">
        <v>2053</v>
      </c>
      <c r="D313" s="265" t="s">
        <v>2111</v>
      </c>
      <c r="E313" s="265" t="s">
        <v>2112</v>
      </c>
      <c r="F313" s="145" t="s">
        <v>962</v>
      </c>
      <c r="G313" s="146" t="str">
        <f>IF(F313&gt;0.1,Import1!$N$6,"")</f>
        <v>€ /km</v>
      </c>
      <c r="H313" s="147" t="str">
        <f ca="1">IF(F313&gt;0.1,VLOOKUP(B313,Import1!$U:$X,Import1!$O$6,FALSE),"")</f>
        <v>9.887</v>
      </c>
      <c r="I313" s="123"/>
      <c r="J313" s="148" t="s">
        <v>534</v>
      </c>
      <c r="K313" s="149" t="s">
        <v>761</v>
      </c>
      <c r="L313" s="150">
        <v>480</v>
      </c>
      <c r="M313" s="150">
        <v>783</v>
      </c>
      <c r="O313" s="516"/>
    </row>
    <row r="314" spans="1:15" ht="10.199999999999999" customHeight="1" x14ac:dyDescent="0.4">
      <c r="A314" s="170">
        <v>311</v>
      </c>
      <c r="B314" s="36">
        <v>41941</v>
      </c>
      <c r="C314" s="170" t="s">
        <v>2053</v>
      </c>
      <c r="D314" s="265" t="s">
        <v>2111</v>
      </c>
      <c r="E314" s="265" t="s">
        <v>2112</v>
      </c>
      <c r="F314" s="139" t="s">
        <v>974</v>
      </c>
      <c r="G314" s="140" t="str">
        <f>IF(F314&gt;0.1,Import1!$N$6,"")</f>
        <v>€ /km</v>
      </c>
      <c r="H314" s="141" t="str">
        <f ca="1">IF(F314&gt;0.1,VLOOKUP(B314,Import1!$U:$X,Import1!$O$6,FALSE),"")</f>
        <v>15.630</v>
      </c>
      <c r="I314" s="123"/>
      <c r="J314" s="142" t="s">
        <v>534</v>
      </c>
      <c r="K314" s="143" t="s">
        <v>762</v>
      </c>
      <c r="L314" s="144">
        <v>768</v>
      </c>
      <c r="M314" s="144">
        <v>1234</v>
      </c>
      <c r="O314" s="516"/>
    </row>
    <row r="315" spans="1:15" ht="10.199999999999999" customHeight="1" x14ac:dyDescent="0.4">
      <c r="A315" s="170">
        <v>312</v>
      </c>
      <c r="B315" s="36">
        <v>41942</v>
      </c>
      <c r="C315" s="170" t="s">
        <v>2053</v>
      </c>
      <c r="D315" s="265" t="s">
        <v>2111</v>
      </c>
      <c r="E315" s="265" t="s">
        <v>2112</v>
      </c>
      <c r="F315" s="145" t="s">
        <v>975</v>
      </c>
      <c r="G315" s="146" t="str">
        <f>IF(F315&gt;0.1,Import1!$N$6,"")</f>
        <v>€ /km</v>
      </c>
      <c r="H315" s="147" t="str">
        <f ca="1">IF(F315&gt;0.1,VLOOKUP(B315,Import1!$U:$X,Import1!$O$6,FALSE),"")</f>
        <v>25.631</v>
      </c>
      <c r="I315" s="123"/>
      <c r="J315" s="148" t="s">
        <v>534</v>
      </c>
      <c r="K315" s="149" t="s">
        <v>763</v>
      </c>
      <c r="L315" s="150">
        <v>1200</v>
      </c>
      <c r="M315" s="150">
        <v>1799</v>
      </c>
      <c r="O315" s="516"/>
    </row>
    <row r="316" spans="1:15" ht="10.199999999999999" customHeight="1" x14ac:dyDescent="0.4">
      <c r="A316" s="170">
        <v>313</v>
      </c>
      <c r="B316" s="36">
        <v>41943</v>
      </c>
      <c r="C316" s="170" t="s">
        <v>2053</v>
      </c>
      <c r="D316" s="265" t="s">
        <v>2111</v>
      </c>
      <c r="E316" s="265" t="s">
        <v>2112</v>
      </c>
      <c r="F316" s="139" t="s">
        <v>976</v>
      </c>
      <c r="G316" s="140" t="str">
        <f>IF(F316&gt;0.1,Import1!$N$6,"")</f>
        <v>€ /km</v>
      </c>
      <c r="H316" s="141" t="str">
        <f ca="1">IF(F316&gt;0.1,VLOOKUP(B316,Import1!$U:$X,Import1!$O$6,FALSE),"")</f>
        <v>34.172</v>
      </c>
      <c r="I316" s="123"/>
      <c r="J316" s="142" t="s">
        <v>534</v>
      </c>
      <c r="K316" s="143">
        <v>31</v>
      </c>
      <c r="L316" s="144">
        <v>1680</v>
      </c>
      <c r="M316" s="144">
        <v>2122</v>
      </c>
      <c r="O316" s="516"/>
    </row>
    <row r="317" spans="1:15" ht="10.199999999999999" customHeight="1" x14ac:dyDescent="0.4">
      <c r="A317" s="170">
        <v>314</v>
      </c>
      <c r="B317" s="36" t="s">
        <v>1119</v>
      </c>
      <c r="C317" s="170" t="s">
        <v>2053</v>
      </c>
      <c r="D317" s="265" t="s">
        <v>2111</v>
      </c>
      <c r="E317" s="265" t="s">
        <v>2112</v>
      </c>
      <c r="F317" s="145"/>
      <c r="G317" s="146" t="str">
        <f>IF(F317&gt;0.1,Import1!$N$6,"")</f>
        <v/>
      </c>
      <c r="H317" s="147" t="str">
        <f>IF(F317&gt;0.1,VLOOKUP(B317,Import1!$U:$X,Import1!$O$6,FALSE),"")</f>
        <v/>
      </c>
      <c r="I317" s="123"/>
      <c r="J317" s="148"/>
      <c r="K317" s="149"/>
      <c r="L317" s="150"/>
      <c r="M317" s="150"/>
      <c r="O317" s="516"/>
    </row>
    <row r="318" spans="1:15" ht="10.199999999999999" customHeight="1" x14ac:dyDescent="0.4">
      <c r="A318" s="170">
        <v>315</v>
      </c>
      <c r="B318" s="36">
        <v>41944</v>
      </c>
      <c r="C318" s="170" t="s">
        <v>2053</v>
      </c>
      <c r="D318" s="265" t="s">
        <v>2111</v>
      </c>
      <c r="E318" s="265" t="s">
        <v>2112</v>
      </c>
      <c r="F318" s="139" t="s">
        <v>982</v>
      </c>
      <c r="G318" s="140" t="str">
        <f>IF(F318&gt;0.1,Import1!$N$6,"")</f>
        <v>€ /km</v>
      </c>
      <c r="H318" s="141" t="str">
        <f ca="1">IF(F318&gt;0.1,VLOOKUP(B318,Import1!$U:$X,Import1!$O$6,FALSE),"")</f>
        <v>2.907</v>
      </c>
      <c r="I318" s="123"/>
      <c r="J318" s="142" t="s">
        <v>534</v>
      </c>
      <c r="K318" s="143" t="s">
        <v>764</v>
      </c>
      <c r="L318" s="144">
        <v>100.8</v>
      </c>
      <c r="M318" s="144">
        <v>282</v>
      </c>
      <c r="O318" s="516"/>
    </row>
    <row r="319" spans="1:15" ht="10.199999999999999" customHeight="1" x14ac:dyDescent="0.4">
      <c r="A319" s="170">
        <v>316</v>
      </c>
      <c r="B319" s="36">
        <v>41945</v>
      </c>
      <c r="C319" s="170" t="s">
        <v>2053</v>
      </c>
      <c r="D319" s="265" t="s">
        <v>2111</v>
      </c>
      <c r="E319" s="265" t="s">
        <v>2112</v>
      </c>
      <c r="F319" s="145" t="s">
        <v>983</v>
      </c>
      <c r="G319" s="146" t="str">
        <f>IF(F319&gt;0.1,Import1!$N$6,"")</f>
        <v>€ /km</v>
      </c>
      <c r="H319" s="147" t="str">
        <f ca="1">IF(F319&gt;0.1,VLOOKUP(B319,Import1!$U:$X,Import1!$O$6,FALSE),"")</f>
        <v>4.925</v>
      </c>
      <c r="I319" s="123"/>
      <c r="J319" s="148" t="s">
        <v>534</v>
      </c>
      <c r="K319" s="149" t="s">
        <v>765</v>
      </c>
      <c r="L319" s="150">
        <v>144</v>
      </c>
      <c r="M319" s="150">
        <v>401</v>
      </c>
      <c r="O319" s="516"/>
    </row>
    <row r="320" spans="1:15" ht="10.199999999999999" customHeight="1" x14ac:dyDescent="0.4">
      <c r="A320" s="170">
        <v>317</v>
      </c>
      <c r="B320" s="36">
        <v>41946</v>
      </c>
      <c r="C320" s="170" t="s">
        <v>2053</v>
      </c>
      <c r="D320" s="265" t="s">
        <v>2111</v>
      </c>
      <c r="E320" s="265" t="s">
        <v>2112</v>
      </c>
      <c r="F320" s="139" t="s">
        <v>984</v>
      </c>
      <c r="G320" s="140" t="str">
        <f>IF(F320&gt;0.1,Import1!$N$6,"")</f>
        <v>€ /km</v>
      </c>
      <c r="H320" s="141" t="str">
        <f ca="1">IF(F320&gt;0.1,VLOOKUP(B320,Import1!$U:$X,Import1!$O$6,FALSE),"")</f>
        <v>5.496</v>
      </c>
      <c r="I320" s="123"/>
      <c r="J320" s="142" t="s">
        <v>534</v>
      </c>
      <c r="K320" s="143" t="s">
        <v>766</v>
      </c>
      <c r="L320" s="144">
        <v>172.8</v>
      </c>
      <c r="M320" s="144">
        <v>437</v>
      </c>
      <c r="O320" s="516"/>
    </row>
    <row r="321" spans="1:15" ht="10.199999999999999" customHeight="1" x14ac:dyDescent="0.4">
      <c r="A321" s="170">
        <v>318</v>
      </c>
      <c r="B321" s="36">
        <v>41947</v>
      </c>
      <c r="C321" s="170" t="s">
        <v>2053</v>
      </c>
      <c r="D321" s="265" t="s">
        <v>2111</v>
      </c>
      <c r="E321" s="265" t="s">
        <v>2112</v>
      </c>
      <c r="F321" s="145" t="s">
        <v>985</v>
      </c>
      <c r="G321" s="146" t="str">
        <f>IF(F321&gt;0.1,Import1!$N$6,"")</f>
        <v>€ /km</v>
      </c>
      <c r="H321" s="147" t="str">
        <f ca="1">IF(F321&gt;0.1,VLOOKUP(B321,Import1!$U:$X,Import1!$O$6,FALSE),"")</f>
        <v>6.813</v>
      </c>
      <c r="I321" s="123"/>
      <c r="J321" s="148" t="s">
        <v>534</v>
      </c>
      <c r="K321" s="149" t="s">
        <v>767</v>
      </c>
      <c r="L321" s="150">
        <v>201.6</v>
      </c>
      <c r="M321" s="150">
        <v>484</v>
      </c>
      <c r="O321" s="516"/>
    </row>
    <row r="322" spans="1:15" ht="10.199999999999999" customHeight="1" x14ac:dyDescent="0.4">
      <c r="A322" s="170">
        <v>319</v>
      </c>
      <c r="B322" s="36">
        <v>41948</v>
      </c>
      <c r="C322" s="170" t="s">
        <v>2053</v>
      </c>
      <c r="D322" s="265" t="s">
        <v>2111</v>
      </c>
      <c r="E322" s="265" t="s">
        <v>2112</v>
      </c>
      <c r="F322" s="139" t="s">
        <v>986</v>
      </c>
      <c r="G322" s="140" t="str">
        <f>IF(F322&gt;0.1,Import1!$N$6,"")</f>
        <v>€ /km</v>
      </c>
      <c r="H322" s="141" t="str">
        <f ca="1">IF(F322&gt;0.1,VLOOKUP(B322,Import1!$U:$X,Import1!$O$6,FALSE),"")</f>
        <v>7.235</v>
      </c>
      <c r="I322" s="123"/>
      <c r="J322" s="142" t="s">
        <v>534</v>
      </c>
      <c r="K322" s="143" t="s">
        <v>600</v>
      </c>
      <c r="L322" s="144">
        <v>230.4</v>
      </c>
      <c r="M322" s="144">
        <v>539</v>
      </c>
      <c r="O322" s="516"/>
    </row>
    <row r="323" spans="1:15" ht="10.199999999999999" customHeight="1" x14ac:dyDescent="0.4">
      <c r="A323" s="170">
        <v>320</v>
      </c>
      <c r="B323" s="36">
        <v>41949</v>
      </c>
      <c r="C323" s="170" t="s">
        <v>2053</v>
      </c>
      <c r="D323" s="265" t="s">
        <v>2111</v>
      </c>
      <c r="E323" s="265" t="s">
        <v>2112</v>
      </c>
      <c r="F323" s="145" t="s">
        <v>987</v>
      </c>
      <c r="G323" s="146" t="str">
        <f>IF(F323&gt;0.1,Import1!$N$6,"")</f>
        <v>€ /km</v>
      </c>
      <c r="H323" s="147" t="str">
        <f ca="1">IF(F323&gt;0.1,VLOOKUP(B323,Import1!$U:$X,Import1!$O$6,FALSE),"")</f>
        <v>9.083</v>
      </c>
      <c r="I323" s="123"/>
      <c r="J323" s="148" t="s">
        <v>534</v>
      </c>
      <c r="K323" s="149" t="s">
        <v>643</v>
      </c>
      <c r="L323" s="150">
        <v>273.60000000000002</v>
      </c>
      <c r="M323" s="150">
        <v>609</v>
      </c>
      <c r="O323" s="516"/>
    </row>
    <row r="324" spans="1:15" ht="10.199999999999999" customHeight="1" x14ac:dyDescent="0.4">
      <c r="A324" s="170">
        <v>321</v>
      </c>
      <c r="B324" s="36">
        <v>41950</v>
      </c>
      <c r="C324" s="170" t="s">
        <v>2053</v>
      </c>
      <c r="D324" s="265" t="s">
        <v>2111</v>
      </c>
      <c r="E324" s="265" t="s">
        <v>2112</v>
      </c>
      <c r="F324" s="139" t="s">
        <v>988</v>
      </c>
      <c r="G324" s="140" t="str">
        <f>IF(F324&gt;0.1,Import1!$N$6,"")</f>
        <v>€ /km</v>
      </c>
      <c r="H324" s="141" t="str">
        <f ca="1">IF(F324&gt;0.1,VLOOKUP(B324,Import1!$U:$X,Import1!$O$6,FALSE),"")</f>
        <v>9.580</v>
      </c>
      <c r="I324" s="123"/>
      <c r="J324" s="142" t="s">
        <v>534</v>
      </c>
      <c r="K324" s="143" t="s">
        <v>768</v>
      </c>
      <c r="L324" s="144">
        <v>345.6</v>
      </c>
      <c r="M324" s="144">
        <v>816</v>
      </c>
      <c r="O324" s="516"/>
    </row>
    <row r="325" spans="1:15" ht="10.199999999999999" customHeight="1" x14ac:dyDescent="0.4">
      <c r="A325" s="170">
        <v>322</v>
      </c>
      <c r="B325" s="36" t="s">
        <v>1119</v>
      </c>
      <c r="C325" s="170" t="s">
        <v>2053</v>
      </c>
      <c r="D325" s="265" t="s">
        <v>2111</v>
      </c>
      <c r="E325" s="265" t="s">
        <v>2112</v>
      </c>
      <c r="F325" s="145"/>
      <c r="G325" s="146" t="str">
        <f>IF(F325&gt;0.1,Import1!$N$6,"")</f>
        <v/>
      </c>
      <c r="H325" s="147" t="str">
        <f>IF(F325&gt;0.1,VLOOKUP(B325,Import1!$U:$X,Import1!$O$6,FALSE),"")</f>
        <v/>
      </c>
      <c r="I325" s="123"/>
      <c r="J325" s="148"/>
      <c r="K325" s="149"/>
      <c r="L325" s="150"/>
      <c r="M325" s="150"/>
      <c r="O325" s="516"/>
    </row>
    <row r="326" spans="1:15" ht="10.199999999999999" customHeight="1" x14ac:dyDescent="0.4">
      <c r="A326" s="170">
        <v>323</v>
      </c>
      <c r="B326" s="36">
        <v>41951</v>
      </c>
      <c r="C326" s="170" t="s">
        <v>2053</v>
      </c>
      <c r="D326" s="265" t="s">
        <v>2111</v>
      </c>
      <c r="E326" s="265" t="s">
        <v>2112</v>
      </c>
      <c r="F326" s="139" t="s">
        <v>989</v>
      </c>
      <c r="G326" s="140" t="str">
        <f>IF(F326&gt;0.1,Import1!$N$6,"")</f>
        <v>€ /km</v>
      </c>
      <c r="H326" s="141" t="str">
        <f ca="1">IF(F326&gt;0.1,VLOOKUP(B326,Import1!$U:$X,Import1!$O$6,FALSE),"")</f>
        <v>4.736</v>
      </c>
      <c r="I326" s="123"/>
      <c r="J326" s="142" t="s">
        <v>534</v>
      </c>
      <c r="K326" s="143" t="s">
        <v>748</v>
      </c>
      <c r="L326" s="144">
        <v>168</v>
      </c>
      <c r="M326" s="144">
        <v>374</v>
      </c>
      <c r="O326" s="516"/>
    </row>
    <row r="327" spans="1:15" ht="10.199999999999999" customHeight="1" x14ac:dyDescent="0.4">
      <c r="A327" s="170">
        <v>324</v>
      </c>
      <c r="B327" s="36">
        <v>41952</v>
      </c>
      <c r="C327" s="170" t="s">
        <v>2053</v>
      </c>
      <c r="D327" s="265" t="s">
        <v>2111</v>
      </c>
      <c r="E327" s="265" t="s">
        <v>2112</v>
      </c>
      <c r="F327" s="145" t="s">
        <v>990</v>
      </c>
      <c r="G327" s="146" t="str">
        <f>IF(F327&gt;0.1,Import1!$N$6,"")</f>
        <v>€ /km</v>
      </c>
      <c r="H327" s="147" t="str">
        <f ca="1">IF(F327&gt;0.1,VLOOKUP(B327,Import1!$U:$X,Import1!$O$6,FALSE),"")</f>
        <v>7.685</v>
      </c>
      <c r="I327" s="123"/>
      <c r="J327" s="148" t="s">
        <v>534</v>
      </c>
      <c r="K327" s="149" t="s">
        <v>769</v>
      </c>
      <c r="L327" s="150">
        <v>240</v>
      </c>
      <c r="M327" s="150">
        <v>534</v>
      </c>
      <c r="O327" s="516"/>
    </row>
    <row r="328" spans="1:15" ht="10.199999999999999" customHeight="1" x14ac:dyDescent="0.4">
      <c r="A328" s="170">
        <v>325</v>
      </c>
      <c r="B328" s="36">
        <v>41953</v>
      </c>
      <c r="C328" s="170" t="s">
        <v>2053</v>
      </c>
      <c r="D328" s="265" t="s">
        <v>2111</v>
      </c>
      <c r="E328" s="265" t="s">
        <v>2112</v>
      </c>
      <c r="F328" s="139" t="s">
        <v>991</v>
      </c>
      <c r="G328" s="140" t="str">
        <f>IF(F328&gt;0.1,Import1!$N$6,"")</f>
        <v>€ /km</v>
      </c>
      <c r="H328" s="141" t="str">
        <f ca="1">IF(F328&gt;0.1,VLOOKUP(B328,Import1!$U:$X,Import1!$O$6,FALSE),"")</f>
        <v>8.741</v>
      </c>
      <c r="I328" s="123"/>
      <c r="J328" s="142" t="s">
        <v>534</v>
      </c>
      <c r="K328" s="143" t="s">
        <v>770</v>
      </c>
      <c r="L328" s="144">
        <v>288</v>
      </c>
      <c r="M328" s="144">
        <v>630</v>
      </c>
      <c r="O328" s="516"/>
    </row>
    <row r="329" spans="1:15" ht="10.199999999999999" customHeight="1" x14ac:dyDescent="0.4">
      <c r="A329" s="170">
        <v>326</v>
      </c>
      <c r="B329" s="36">
        <v>41954</v>
      </c>
      <c r="C329" s="170" t="s">
        <v>2053</v>
      </c>
      <c r="D329" s="265" t="s">
        <v>2111</v>
      </c>
      <c r="E329" s="265" t="s">
        <v>2112</v>
      </c>
      <c r="F329" s="145" t="s">
        <v>963</v>
      </c>
      <c r="G329" s="146" t="str">
        <f>IF(F329&gt;0.1,Import1!$N$6,"")</f>
        <v>€ /km</v>
      </c>
      <c r="H329" s="147" t="str">
        <f ca="1">IF(F329&gt;0.1,VLOOKUP(B329,Import1!$U:$X,Import1!$O$6,FALSE),"")</f>
        <v>10.668</v>
      </c>
      <c r="I329" s="123"/>
      <c r="J329" s="148" t="s">
        <v>534</v>
      </c>
      <c r="K329" s="149" t="s">
        <v>771</v>
      </c>
      <c r="L329" s="150">
        <v>336</v>
      </c>
      <c r="M329" s="150">
        <v>660</v>
      </c>
      <c r="O329" s="516"/>
    </row>
    <row r="330" spans="1:15" ht="10.199999999999999" customHeight="1" x14ac:dyDescent="0.4">
      <c r="A330" s="170">
        <v>327</v>
      </c>
      <c r="B330" s="36">
        <v>41955</v>
      </c>
      <c r="C330" s="170" t="s">
        <v>2053</v>
      </c>
      <c r="D330" s="265" t="s">
        <v>2111</v>
      </c>
      <c r="E330" s="265" t="s">
        <v>2112</v>
      </c>
      <c r="F330" s="139" t="s">
        <v>992</v>
      </c>
      <c r="G330" s="140" t="str">
        <f>IF(F330&gt;0.1,Import1!$N$6,"")</f>
        <v>€ /km</v>
      </c>
      <c r="H330" s="141" t="str">
        <f ca="1">IF(F330&gt;0.1,VLOOKUP(B330,Import1!$U:$X,Import1!$O$6,FALSE),"")</f>
        <v>12.688</v>
      </c>
      <c r="I330" s="123"/>
      <c r="J330" s="142" t="s">
        <v>534</v>
      </c>
      <c r="K330" s="143" t="s">
        <v>582</v>
      </c>
      <c r="L330" s="144">
        <v>384</v>
      </c>
      <c r="M330" s="144">
        <v>765</v>
      </c>
      <c r="O330" s="516"/>
    </row>
    <row r="331" spans="1:15" ht="10.199999999999999" customHeight="1" x14ac:dyDescent="0.4">
      <c r="A331" s="170">
        <v>328</v>
      </c>
      <c r="B331" s="36">
        <v>41956</v>
      </c>
      <c r="C331" s="170" t="s">
        <v>2053</v>
      </c>
      <c r="D331" s="265" t="s">
        <v>2111</v>
      </c>
      <c r="E331" s="265" t="s">
        <v>2112</v>
      </c>
      <c r="F331" s="145" t="s">
        <v>993</v>
      </c>
      <c r="G331" s="146" t="str">
        <f>IF(F331&gt;0.1,Import1!$N$6,"")</f>
        <v>€ /km</v>
      </c>
      <c r="H331" s="147" t="str">
        <f ca="1">IF(F331&gt;0.1,VLOOKUP(B331,Import1!$U:$X,Import1!$O$6,FALSE),"")</f>
        <v>13.823</v>
      </c>
      <c r="I331" s="123"/>
      <c r="J331" s="148" t="s">
        <v>534</v>
      </c>
      <c r="K331" s="149" t="s">
        <v>753</v>
      </c>
      <c r="L331" s="150">
        <v>456</v>
      </c>
      <c r="M331" s="150">
        <v>873</v>
      </c>
      <c r="O331" s="516"/>
    </row>
    <row r="332" spans="1:15" ht="10.199999999999999" customHeight="1" x14ac:dyDescent="0.4">
      <c r="A332" s="170">
        <v>329</v>
      </c>
      <c r="B332" s="36">
        <v>41957</v>
      </c>
      <c r="C332" s="170" t="s">
        <v>2053</v>
      </c>
      <c r="D332" s="265" t="s">
        <v>2111</v>
      </c>
      <c r="E332" s="265" t="s">
        <v>2112</v>
      </c>
      <c r="F332" s="139" t="s">
        <v>994</v>
      </c>
      <c r="G332" s="140" t="str">
        <f>IF(F332&gt;0.1,Import1!$N$6,"")</f>
        <v>€ /km</v>
      </c>
      <c r="H332" s="141" t="str">
        <f ca="1">IF(F332&gt;0.1,VLOOKUP(B332,Import1!$U:$X,Import1!$O$6,FALSE),"")</f>
        <v>16.949</v>
      </c>
      <c r="I332" s="123"/>
      <c r="J332" s="142" t="s">
        <v>534</v>
      </c>
      <c r="K332" s="143" t="s">
        <v>772</v>
      </c>
      <c r="L332" s="144">
        <v>576</v>
      </c>
      <c r="M332" s="144">
        <v>1146</v>
      </c>
      <c r="O332" s="516"/>
    </row>
    <row r="333" spans="1:15" ht="10.199999999999999" customHeight="1" x14ac:dyDescent="0.4">
      <c r="A333" s="170">
        <v>330</v>
      </c>
      <c r="B333" s="36" t="s">
        <v>1119</v>
      </c>
      <c r="C333" s="170" t="s">
        <v>2054</v>
      </c>
      <c r="D333" s="265" t="s">
        <v>2111</v>
      </c>
      <c r="E333" s="265" t="s">
        <v>2113</v>
      </c>
      <c r="H333" s="153"/>
      <c r="I333" s="123"/>
      <c r="O333" s="516"/>
    </row>
    <row r="334" spans="1:15" ht="9" customHeight="1" x14ac:dyDescent="0.4">
      <c r="A334" s="170">
        <v>331</v>
      </c>
      <c r="B334" s="36" t="s">
        <v>1119</v>
      </c>
      <c r="C334" s="170" t="s">
        <v>2054</v>
      </c>
      <c r="D334" s="265" t="s">
        <v>2111</v>
      </c>
      <c r="E334" s="265" t="s">
        <v>2113</v>
      </c>
      <c r="F334" s="527" t="str">
        <f>VLOOKUP(C334,GrupeTable!A:P,13,0)</f>
        <v>FG16(O)R16(Cca)</v>
      </c>
      <c r="G334" s="52"/>
      <c r="H334" s="529">
        <f>VLOOKUP(C334,GrupeTable!A:P,14,0)</f>
        <v>0</v>
      </c>
      <c r="I334" s="529"/>
      <c r="J334" s="529" t="e">
        <f>_xlfn.XLOOKUP(C334,#REF!,#REF!)</f>
        <v>#REF!</v>
      </c>
      <c r="K334" s="520" t="str">
        <f>VLOOKUP(C334,GrupeTable!A:P,15,0)</f>
        <v>Energetski fleksibilni kabel izoliran tvrdom EPMgumom i oplašten PVC-om</v>
      </c>
      <c r="L334" s="521"/>
      <c r="M334" s="522"/>
      <c r="O334" s="516"/>
    </row>
    <row r="335" spans="1:15" ht="9" customHeight="1" x14ac:dyDescent="0.4">
      <c r="A335" s="170">
        <v>332</v>
      </c>
      <c r="B335" s="36" t="s">
        <v>1119</v>
      </c>
      <c r="C335" s="170" t="s">
        <v>2054</v>
      </c>
      <c r="D335" s="265" t="s">
        <v>2111</v>
      </c>
      <c r="E335" s="265" t="s">
        <v>2113</v>
      </c>
      <c r="F335" s="528"/>
      <c r="G335" s="53"/>
      <c r="H335" s="530"/>
      <c r="I335" s="530"/>
      <c r="J335" s="530"/>
      <c r="K335" s="56"/>
      <c r="L335" s="54"/>
      <c r="M335" s="55" t="str">
        <f>VLOOKUP(C334,GrupeTable!A:P,16,0)</f>
        <v>CEI 20-13, CEI UNEL 35318-35322-35016</v>
      </c>
      <c r="O335" s="516"/>
    </row>
    <row r="336" spans="1:15" ht="5.0999999999999996" customHeight="1" x14ac:dyDescent="0.4">
      <c r="A336" s="170">
        <v>333</v>
      </c>
      <c r="B336" s="36" t="s">
        <v>1119</v>
      </c>
      <c r="C336" s="170" t="s">
        <v>2054</v>
      </c>
      <c r="D336" s="265" t="s">
        <v>2111</v>
      </c>
      <c r="E336" s="265" t="s">
        <v>2113</v>
      </c>
      <c r="F336" s="46"/>
      <c r="G336" s="2"/>
      <c r="H336" s="113"/>
      <c r="I336" s="45"/>
      <c r="J336" s="57"/>
      <c r="K336" s="49"/>
      <c r="L336" s="50"/>
      <c r="M336" s="48"/>
      <c r="O336" s="516"/>
    </row>
    <row r="337" spans="1:15" ht="10.199999999999999" customHeight="1" x14ac:dyDescent="0.4">
      <c r="A337" s="170">
        <v>334</v>
      </c>
      <c r="B337" s="36">
        <v>42001</v>
      </c>
      <c r="C337" s="170" t="s">
        <v>2054</v>
      </c>
      <c r="D337" s="265" t="s">
        <v>2111</v>
      </c>
      <c r="E337" s="265" t="s">
        <v>2113</v>
      </c>
      <c r="F337" s="139" t="s">
        <v>723</v>
      </c>
      <c r="G337" s="140" t="str">
        <f>IF(F337&gt;0.1,Import1!$N$6,"")</f>
        <v>€ /km</v>
      </c>
      <c r="H337" s="141" t="str">
        <f ca="1">IF(F337&gt;0.1,VLOOKUP(B337,Import1!$U:$X,Import1!$O$6,FALSE),"")</f>
        <v>6.071</v>
      </c>
      <c r="I337" s="123"/>
      <c r="J337" s="142" t="s">
        <v>534</v>
      </c>
      <c r="K337" s="143">
        <v>11.1</v>
      </c>
      <c r="L337" s="144">
        <v>240</v>
      </c>
      <c r="M337" s="144">
        <v>288</v>
      </c>
      <c r="O337" s="516"/>
    </row>
    <row r="338" spans="1:15" ht="10.199999999999999" customHeight="1" x14ac:dyDescent="0.4">
      <c r="A338" s="170">
        <v>335</v>
      </c>
      <c r="B338" s="36">
        <v>42002</v>
      </c>
      <c r="C338" s="170" t="s">
        <v>2054</v>
      </c>
      <c r="D338" s="265" t="s">
        <v>2111</v>
      </c>
      <c r="E338" s="265" t="s">
        <v>2113</v>
      </c>
      <c r="F338" s="145" t="s">
        <v>725</v>
      </c>
      <c r="G338" s="146" t="str">
        <f>IF(F338&gt;0.1,Import1!$N$6,"")</f>
        <v>€ /km</v>
      </c>
      <c r="H338" s="147" t="str">
        <f ca="1">IF(F338&gt;0.1,VLOOKUP(B338,Import1!$U:$X,Import1!$O$6,FALSE),"")</f>
        <v>7.543</v>
      </c>
      <c r="I338" s="123"/>
      <c r="J338" s="148" t="s">
        <v>534</v>
      </c>
      <c r="K338" s="149">
        <v>12.1</v>
      </c>
      <c r="L338" s="150">
        <v>336</v>
      </c>
      <c r="M338" s="150">
        <v>383</v>
      </c>
      <c r="O338" s="516"/>
    </row>
    <row r="339" spans="1:15" ht="10.199999999999999" customHeight="1" x14ac:dyDescent="0.4">
      <c r="A339" s="170">
        <v>336</v>
      </c>
      <c r="B339" s="36">
        <v>42003</v>
      </c>
      <c r="C339" s="170" t="s">
        <v>2054</v>
      </c>
      <c r="D339" s="265" t="s">
        <v>2111</v>
      </c>
      <c r="E339" s="265" t="s">
        <v>2113</v>
      </c>
      <c r="F339" s="139" t="s">
        <v>727</v>
      </c>
      <c r="G339" s="140" t="str">
        <f>IF(F339&gt;0.1,Import1!$N$6,"")</f>
        <v>€ /km</v>
      </c>
      <c r="H339" s="141" t="str">
        <f ca="1">IF(F339&gt;0.1,VLOOKUP(B339,Import1!$U:$X,Import1!$O$6,FALSE),"")</f>
        <v>10.408</v>
      </c>
      <c r="I339" s="123"/>
      <c r="J339" s="142" t="s">
        <v>534</v>
      </c>
      <c r="K339" s="143">
        <v>13.9</v>
      </c>
      <c r="L339" s="144">
        <v>480</v>
      </c>
      <c r="M339" s="144">
        <v>525</v>
      </c>
      <c r="O339" s="516"/>
    </row>
    <row r="340" spans="1:15" ht="10.199999999999999" customHeight="1" x14ac:dyDescent="0.4">
      <c r="A340" s="170">
        <v>337</v>
      </c>
      <c r="B340" s="36">
        <v>42004</v>
      </c>
      <c r="C340" s="170" t="s">
        <v>2054</v>
      </c>
      <c r="D340" s="265" t="s">
        <v>2111</v>
      </c>
      <c r="E340" s="265" t="s">
        <v>2113</v>
      </c>
      <c r="F340" s="145" t="s">
        <v>728</v>
      </c>
      <c r="G340" s="146" t="str">
        <f>IF(F340&gt;0.1,Import1!$N$6,"")</f>
        <v>€ /km</v>
      </c>
      <c r="H340" s="147" t="str">
        <f ca="1">IF(F340&gt;0.1,VLOOKUP(B340,Import1!$U:$X,Import1!$O$6,FALSE),"")</f>
        <v>14.482</v>
      </c>
      <c r="I340" s="123"/>
      <c r="J340" s="148" t="s">
        <v>534</v>
      </c>
      <c r="K340" s="149">
        <v>16.100000000000001</v>
      </c>
      <c r="L340" s="150">
        <v>672</v>
      </c>
      <c r="M340" s="150">
        <v>765</v>
      </c>
      <c r="O340" s="516"/>
    </row>
    <row r="341" spans="1:15" ht="10.199999999999999" customHeight="1" x14ac:dyDescent="0.4">
      <c r="A341" s="170">
        <v>338</v>
      </c>
      <c r="B341" s="36">
        <v>42005</v>
      </c>
      <c r="C341" s="170" t="s">
        <v>2054</v>
      </c>
      <c r="D341" s="265" t="s">
        <v>2111</v>
      </c>
      <c r="E341" s="265" t="s">
        <v>2113</v>
      </c>
      <c r="F341" s="139" t="s">
        <v>730</v>
      </c>
      <c r="G341" s="140" t="str">
        <f>IF(F341&gt;0.1,Import1!$N$6,"")</f>
        <v>€ /km</v>
      </c>
      <c r="H341" s="141" t="str">
        <f ca="1">IF(F341&gt;0.1,VLOOKUP(B341,Import1!$U:$X,Import1!$O$6,FALSE),"")</f>
        <v>18.626</v>
      </c>
      <c r="I341" s="123"/>
      <c r="J341" s="142" t="s">
        <v>534</v>
      </c>
      <c r="K341" s="143">
        <v>18</v>
      </c>
      <c r="L341" s="144">
        <v>912</v>
      </c>
      <c r="M341" s="144">
        <v>1000</v>
      </c>
      <c r="O341" s="516"/>
    </row>
    <row r="342" spans="1:15" ht="10.199999999999999" customHeight="1" x14ac:dyDescent="0.4">
      <c r="A342" s="170">
        <v>339</v>
      </c>
      <c r="B342" s="36">
        <v>42006</v>
      </c>
      <c r="C342" s="170" t="s">
        <v>2054</v>
      </c>
      <c r="D342" s="265" t="s">
        <v>2111</v>
      </c>
      <c r="E342" s="265" t="s">
        <v>2113</v>
      </c>
      <c r="F342" s="145" t="s">
        <v>732</v>
      </c>
      <c r="G342" s="146" t="str">
        <f>IF(F342&gt;0.1,Import1!$N$6,"")</f>
        <v>€ /km</v>
      </c>
      <c r="H342" s="147" t="str">
        <f ca="1">IF(F342&gt;0.1,VLOOKUP(B342,Import1!$U:$X,Import1!$O$6,FALSE),"")</f>
        <v>24.423</v>
      </c>
      <c r="I342" s="123"/>
      <c r="J342" s="148" t="s">
        <v>534</v>
      </c>
      <c r="K342" s="149">
        <v>19</v>
      </c>
      <c r="L342" s="150">
        <v>1152</v>
      </c>
      <c r="M342" s="150">
        <v>1230</v>
      </c>
      <c r="O342" s="516"/>
    </row>
    <row r="343" spans="1:15" ht="10.199999999999999" customHeight="1" x14ac:dyDescent="0.4">
      <c r="A343" s="170">
        <v>340</v>
      </c>
      <c r="B343" s="36">
        <v>42007</v>
      </c>
      <c r="C343" s="170" t="s">
        <v>2054</v>
      </c>
      <c r="D343" s="265" t="s">
        <v>2111</v>
      </c>
      <c r="E343" s="265" t="s">
        <v>2113</v>
      </c>
      <c r="F343" s="139" t="s">
        <v>734</v>
      </c>
      <c r="G343" s="140" t="str">
        <f>IF(F343&gt;0.1,Import1!$N$6,"")</f>
        <v>€ /km</v>
      </c>
      <c r="H343" s="141" t="str">
        <f ca="1">IF(F343&gt;0.1,VLOOKUP(B343,Import1!$U:$X,Import1!$O$6,FALSE),"")</f>
        <v>29.834</v>
      </c>
      <c r="I343" s="123"/>
      <c r="J343" s="142" t="s">
        <v>534</v>
      </c>
      <c r="K343" s="143">
        <v>22.3</v>
      </c>
      <c r="L343" s="144">
        <v>1440</v>
      </c>
      <c r="M343" s="144">
        <v>1550</v>
      </c>
      <c r="O343" s="516"/>
    </row>
    <row r="344" spans="1:15" ht="10.199999999999999" customHeight="1" x14ac:dyDescent="0.4">
      <c r="A344" s="170">
        <v>341</v>
      </c>
      <c r="B344" s="36">
        <v>42008</v>
      </c>
      <c r="C344" s="170" t="s">
        <v>2054</v>
      </c>
      <c r="D344" s="265" t="s">
        <v>2111</v>
      </c>
      <c r="E344" s="265" t="s">
        <v>2113</v>
      </c>
      <c r="F344" s="145" t="s">
        <v>736</v>
      </c>
      <c r="G344" s="146" t="str">
        <f>IF(F344&gt;0.1,Import1!$N$6,"")</f>
        <v>€ /km</v>
      </c>
      <c r="H344" s="147" t="str">
        <f ca="1">IF(F344&gt;0.1,VLOOKUP(B344,Import1!$U:$X,Import1!$O$6,FALSE),"")</f>
        <v>37.230</v>
      </c>
      <c r="I344" s="123"/>
      <c r="J344" s="148" t="s">
        <v>534</v>
      </c>
      <c r="K344" s="149">
        <v>23.6</v>
      </c>
      <c r="L344" s="150">
        <v>1776</v>
      </c>
      <c r="M344" s="150">
        <v>1880</v>
      </c>
      <c r="O344" s="516"/>
    </row>
    <row r="345" spans="1:15" ht="10.199999999999999" customHeight="1" x14ac:dyDescent="0.4">
      <c r="A345" s="170">
        <v>342</v>
      </c>
      <c r="B345" s="36">
        <v>42009</v>
      </c>
      <c r="C345" s="170" t="s">
        <v>2054</v>
      </c>
      <c r="D345" s="265" t="s">
        <v>2111</v>
      </c>
      <c r="E345" s="265" t="s">
        <v>2113</v>
      </c>
      <c r="F345" s="139" t="s">
        <v>737</v>
      </c>
      <c r="G345" s="140" t="str">
        <f>IF(F345&gt;0.1,Import1!$N$6,"")</f>
        <v>€ /km</v>
      </c>
      <c r="H345" s="141" t="str">
        <f ca="1">IF(F345&gt;0.1,VLOOKUP(B345,Import1!$U:$X,Import1!$O$6,FALSE),"")</f>
        <v>48.083</v>
      </c>
      <c r="I345" s="123"/>
      <c r="J345" s="142" t="s">
        <v>534</v>
      </c>
      <c r="K345" s="143">
        <v>26.4</v>
      </c>
      <c r="L345" s="144">
        <v>2304</v>
      </c>
      <c r="M345" s="144">
        <v>2410</v>
      </c>
      <c r="O345" s="516"/>
    </row>
    <row r="346" spans="1:15" ht="10.199999999999999" customHeight="1" x14ac:dyDescent="0.4">
      <c r="A346" s="170">
        <v>343</v>
      </c>
      <c r="B346" s="36">
        <v>42010</v>
      </c>
      <c r="C346" s="170" t="s">
        <v>2054</v>
      </c>
      <c r="D346" s="265" t="s">
        <v>2111</v>
      </c>
      <c r="E346" s="265" t="s">
        <v>2113</v>
      </c>
      <c r="F346" s="145" t="s">
        <v>739</v>
      </c>
      <c r="G346" s="146" t="str">
        <f>IF(F346&gt;0.1,Import1!$N$6,"")</f>
        <v>€ /km</v>
      </c>
      <c r="H346" s="147" t="str">
        <f ca="1">IF(F346&gt;0.1,VLOOKUP(B346,Import1!$U:$X,Import1!$O$6,FALSE),"")</f>
        <v>60.213</v>
      </c>
      <c r="I346" s="123"/>
      <c r="J346" s="148" t="s">
        <v>534</v>
      </c>
      <c r="K346" s="149">
        <v>31</v>
      </c>
      <c r="L346" s="150">
        <v>2880</v>
      </c>
      <c r="M346" s="150">
        <v>3000</v>
      </c>
      <c r="O346" s="516"/>
    </row>
    <row r="347" spans="1:15" ht="10.199999999999999" customHeight="1" x14ac:dyDescent="0.4">
      <c r="A347" s="170">
        <v>344</v>
      </c>
      <c r="B347" s="36">
        <v>42011</v>
      </c>
      <c r="C347" s="170" t="s">
        <v>2054</v>
      </c>
      <c r="D347" s="265" t="s">
        <v>2111</v>
      </c>
      <c r="E347" s="265" t="s">
        <v>2113</v>
      </c>
      <c r="F347" s="139" t="s">
        <v>802</v>
      </c>
      <c r="G347" s="140" t="str">
        <f>IF(F347&gt;0.1,Import1!$N$6,"")</f>
        <v>€ /km</v>
      </c>
      <c r="H347" s="141" t="str">
        <f ca="1">IF(F347&gt;0.1,VLOOKUP(B347,Import1!$U:$X,Import1!$O$6,FALSE),"")</f>
        <v>92.139</v>
      </c>
      <c r="I347" s="123"/>
      <c r="J347" s="142" t="s">
        <v>534</v>
      </c>
      <c r="K347" s="143">
        <v>35.700000000000003</v>
      </c>
      <c r="L347" s="144">
        <v>3840</v>
      </c>
      <c r="M347" s="144">
        <v>3960</v>
      </c>
      <c r="O347" s="516"/>
    </row>
    <row r="348" spans="1:15" ht="10.199999999999999" customHeight="1" x14ac:dyDescent="0.4">
      <c r="A348" s="170">
        <v>345</v>
      </c>
      <c r="B348" s="36" t="s">
        <v>1119</v>
      </c>
      <c r="C348" s="170" t="s">
        <v>2054</v>
      </c>
      <c r="D348" s="265" t="s">
        <v>2111</v>
      </c>
      <c r="E348" s="265" t="s">
        <v>2113</v>
      </c>
      <c r="F348" s="145"/>
      <c r="G348" s="146" t="str">
        <f>IF(F348&gt;0.1,Import1!$N$6,"")</f>
        <v/>
      </c>
      <c r="H348" s="147" t="str">
        <f>IF(F348&gt;0.1,VLOOKUP(B348,Import1!$U:$X,Import1!$O$6,FALSE),"")</f>
        <v/>
      </c>
      <c r="I348" s="123"/>
      <c r="J348" s="148"/>
      <c r="K348" s="149"/>
      <c r="L348" s="150"/>
      <c r="M348" s="150"/>
      <c r="O348" s="516"/>
    </row>
    <row r="349" spans="1:15" ht="10.199999999999999" customHeight="1" x14ac:dyDescent="0.4">
      <c r="A349" s="170">
        <v>346</v>
      </c>
      <c r="B349" s="36">
        <v>42012</v>
      </c>
      <c r="C349" s="170" t="s">
        <v>2054</v>
      </c>
      <c r="D349" s="265" t="s">
        <v>2111</v>
      </c>
      <c r="E349" s="265" t="s">
        <v>2113</v>
      </c>
      <c r="F349" s="139" t="s">
        <v>537</v>
      </c>
      <c r="G349" s="140" t="str">
        <f>IF(F349&gt;0.1,Import1!$N$6,"")</f>
        <v>€ /km</v>
      </c>
      <c r="H349" s="141" t="str">
        <f ca="1">IF(F349&gt;0.1,VLOOKUP(B349,Import1!$U:$X,Import1!$O$6,FALSE),"")</f>
        <v>1.495</v>
      </c>
      <c r="I349" s="123"/>
      <c r="J349" s="142" t="s">
        <v>534</v>
      </c>
      <c r="K349" s="143">
        <v>9.6</v>
      </c>
      <c r="L349" s="144">
        <v>28.8</v>
      </c>
      <c r="M349" s="144">
        <v>129</v>
      </c>
      <c r="O349" s="516"/>
    </row>
    <row r="350" spans="1:15" ht="10.199999999999999" customHeight="1" x14ac:dyDescent="0.4">
      <c r="A350" s="170">
        <v>347</v>
      </c>
      <c r="B350" s="36">
        <v>42013</v>
      </c>
      <c r="C350" s="170" t="s">
        <v>2054</v>
      </c>
      <c r="D350" s="265" t="s">
        <v>2111</v>
      </c>
      <c r="E350" s="265" t="s">
        <v>2113</v>
      </c>
      <c r="F350" s="145" t="s">
        <v>544</v>
      </c>
      <c r="G350" s="146" t="str">
        <f>IF(F350&gt;0.1,Import1!$N$6,"")</f>
        <v>€ /km</v>
      </c>
      <c r="H350" s="147" t="str">
        <f ca="1">IF(F350&gt;0.1,VLOOKUP(B350,Import1!$U:$X,Import1!$O$6,FALSE),"")</f>
        <v>2.020</v>
      </c>
      <c r="I350" s="123"/>
      <c r="J350" s="148" t="s">
        <v>534</v>
      </c>
      <c r="K350" s="149">
        <v>10.6</v>
      </c>
      <c r="L350" s="150">
        <v>48</v>
      </c>
      <c r="M350" s="150">
        <v>163</v>
      </c>
      <c r="O350" s="516"/>
    </row>
    <row r="351" spans="1:15" ht="10.199999999999999" customHeight="1" x14ac:dyDescent="0.4">
      <c r="A351" s="170">
        <v>348</v>
      </c>
      <c r="B351" s="36">
        <v>42014</v>
      </c>
      <c r="C351" s="170" t="s">
        <v>2054</v>
      </c>
      <c r="D351" s="265" t="s">
        <v>2111</v>
      </c>
      <c r="E351" s="265" t="s">
        <v>2113</v>
      </c>
      <c r="F351" s="139" t="s">
        <v>743</v>
      </c>
      <c r="G351" s="140" t="str">
        <f>IF(F351&gt;0.1,Import1!$N$6,"")</f>
        <v>€ /km</v>
      </c>
      <c r="H351" s="141" t="str">
        <f ca="1">IF(F351&gt;0.1,VLOOKUP(B351,Import1!$U:$X,Import1!$O$6,FALSE),"")</f>
        <v>2.832</v>
      </c>
      <c r="I351" s="123"/>
      <c r="J351" s="142" t="s">
        <v>534</v>
      </c>
      <c r="K351" s="143">
        <v>11.4</v>
      </c>
      <c r="L351" s="144">
        <v>76.8</v>
      </c>
      <c r="M351" s="144">
        <v>211</v>
      </c>
      <c r="O351" s="516"/>
    </row>
    <row r="352" spans="1:15" ht="10.199999999999999" customHeight="1" x14ac:dyDescent="0.4">
      <c r="A352" s="170">
        <v>349</v>
      </c>
      <c r="B352" s="36">
        <v>42015</v>
      </c>
      <c r="C352" s="170" t="s">
        <v>2054</v>
      </c>
      <c r="D352" s="265" t="s">
        <v>2111</v>
      </c>
      <c r="E352" s="265" t="s">
        <v>2113</v>
      </c>
      <c r="F352" s="145" t="s">
        <v>744</v>
      </c>
      <c r="G352" s="146" t="str">
        <f>IF(F352&gt;0.1,Import1!$N$6,"")</f>
        <v>€ /km</v>
      </c>
      <c r="H352" s="147" t="str">
        <f ca="1">IF(F352&gt;0.1,VLOOKUP(B352,Import1!$U:$X,Import1!$O$6,FALSE),"")</f>
        <v>3.889</v>
      </c>
      <c r="I352" s="123"/>
      <c r="J352" s="148" t="s">
        <v>534</v>
      </c>
      <c r="K352" s="149">
        <v>12.9</v>
      </c>
      <c r="L352" s="150">
        <v>115.2</v>
      </c>
      <c r="M352" s="150">
        <v>268</v>
      </c>
      <c r="O352" s="516"/>
    </row>
    <row r="353" spans="1:15" ht="10.199999999999999" customHeight="1" x14ac:dyDescent="0.4">
      <c r="A353" s="170">
        <v>350</v>
      </c>
      <c r="B353" s="36">
        <v>42016</v>
      </c>
      <c r="C353" s="170" t="s">
        <v>2054</v>
      </c>
      <c r="D353" s="265" t="s">
        <v>2111</v>
      </c>
      <c r="E353" s="265" t="s">
        <v>2113</v>
      </c>
      <c r="F353" s="139" t="s">
        <v>745</v>
      </c>
      <c r="G353" s="140" t="str">
        <f>IF(F353&gt;0.1,Import1!$N$6,"")</f>
        <v>€ /km</v>
      </c>
      <c r="H353" s="141" t="str">
        <f ca="1">IF(F353&gt;0.1,VLOOKUP(B353,Import1!$U:$X,Import1!$O$6,FALSE),"")</f>
        <v>6.205</v>
      </c>
      <c r="I353" s="123"/>
      <c r="J353" s="142" t="s">
        <v>534</v>
      </c>
      <c r="K353" s="143">
        <v>14.6</v>
      </c>
      <c r="L353" s="144">
        <v>192</v>
      </c>
      <c r="M353" s="144">
        <v>401</v>
      </c>
      <c r="O353" s="516"/>
    </row>
    <row r="354" spans="1:15" ht="10.199999999999999" customHeight="1" x14ac:dyDescent="0.4">
      <c r="A354" s="170">
        <v>351</v>
      </c>
      <c r="B354" s="36" t="s">
        <v>1119</v>
      </c>
      <c r="C354" s="170" t="s">
        <v>2054</v>
      </c>
      <c r="D354" s="265" t="s">
        <v>2111</v>
      </c>
      <c r="E354" s="265" t="s">
        <v>2113</v>
      </c>
      <c r="F354" s="145"/>
      <c r="G354" s="146" t="str">
        <f>IF(F354&gt;0.1,Import1!$N$6,"")</f>
        <v/>
      </c>
      <c r="H354" s="147" t="str">
        <f>IF(F354&gt;0.1,VLOOKUP(B354,Import1!$U:$X,Import1!$O$6,FALSE),"")</f>
        <v/>
      </c>
      <c r="I354" s="123"/>
      <c r="J354" s="148"/>
      <c r="K354" s="149"/>
      <c r="L354" s="150"/>
      <c r="M354" s="150"/>
      <c r="O354" s="516"/>
    </row>
    <row r="355" spans="1:15" ht="10.199999999999999" customHeight="1" x14ac:dyDescent="0.4">
      <c r="A355" s="170">
        <v>352</v>
      </c>
      <c r="B355" s="36">
        <v>42017</v>
      </c>
      <c r="C355" s="170" t="s">
        <v>2054</v>
      </c>
      <c r="D355" s="265" t="s">
        <v>2111</v>
      </c>
      <c r="E355" s="265" t="s">
        <v>2113</v>
      </c>
      <c r="F355" s="139" t="s">
        <v>538</v>
      </c>
      <c r="G355" s="140" t="str">
        <f>IF(F355&gt;0.1,Import1!$N$6,"")</f>
        <v>€ /km</v>
      </c>
      <c r="H355" s="141" t="str">
        <f ca="1">IF(F355&gt;0.1,VLOOKUP(B355,Import1!$U:$X,Import1!$O$6,FALSE),"")</f>
        <v>1.523</v>
      </c>
      <c r="I355" s="123"/>
      <c r="J355" s="142" t="s">
        <v>534</v>
      </c>
      <c r="K355" s="143">
        <v>10</v>
      </c>
      <c r="L355" s="144">
        <v>43.2</v>
      </c>
      <c r="M355" s="144">
        <v>144</v>
      </c>
      <c r="O355" s="516"/>
    </row>
    <row r="356" spans="1:15" ht="10.199999999999999" customHeight="1" x14ac:dyDescent="0.4">
      <c r="A356" s="170">
        <v>353</v>
      </c>
      <c r="B356" s="36">
        <v>42018</v>
      </c>
      <c r="C356" s="170" t="s">
        <v>2054</v>
      </c>
      <c r="D356" s="265" t="s">
        <v>2111</v>
      </c>
      <c r="E356" s="265" t="s">
        <v>2113</v>
      </c>
      <c r="F356" s="145" t="s">
        <v>545</v>
      </c>
      <c r="G356" s="146" t="str">
        <f>IF(F356&gt;0.1,Import1!$N$6,"")</f>
        <v>€ /km</v>
      </c>
      <c r="H356" s="147" t="str">
        <f ca="1">IF(F356&gt;0.1,VLOOKUP(B356,Import1!$U:$X,Import1!$O$6,FALSE),"")</f>
        <v>2.198</v>
      </c>
      <c r="I356" s="123"/>
      <c r="J356" s="148" t="s">
        <v>534</v>
      </c>
      <c r="K356" s="149">
        <v>11.1</v>
      </c>
      <c r="L356" s="150">
        <v>72</v>
      </c>
      <c r="M356" s="150">
        <v>187</v>
      </c>
      <c r="O356" s="516"/>
    </row>
    <row r="357" spans="1:15" ht="10.199999999999999" customHeight="1" x14ac:dyDescent="0.4">
      <c r="A357" s="170">
        <v>354</v>
      </c>
      <c r="B357" s="36">
        <v>42019</v>
      </c>
      <c r="C357" s="170" t="s">
        <v>2054</v>
      </c>
      <c r="D357" s="265" t="s">
        <v>2111</v>
      </c>
      <c r="E357" s="265" t="s">
        <v>2113</v>
      </c>
      <c r="F357" s="139" t="s">
        <v>568</v>
      </c>
      <c r="G357" s="140" t="str">
        <f>IF(F357&gt;0.1,Import1!$N$6,"")</f>
        <v>€ /km</v>
      </c>
      <c r="H357" s="141" t="str">
        <f ca="1">IF(F357&gt;0.1,VLOOKUP(B357,Import1!$U:$X,Import1!$O$6,FALSE),"")</f>
        <v>3.170</v>
      </c>
      <c r="I357" s="123"/>
      <c r="J357" s="142" t="s">
        <v>534</v>
      </c>
      <c r="K357" s="143">
        <v>12</v>
      </c>
      <c r="L357" s="144">
        <v>115.2</v>
      </c>
      <c r="M357" s="144">
        <v>246</v>
      </c>
      <c r="O357" s="516"/>
    </row>
    <row r="358" spans="1:15" ht="10.199999999999999" customHeight="1" x14ac:dyDescent="0.4">
      <c r="A358" s="170">
        <v>355</v>
      </c>
      <c r="B358" s="36">
        <v>42020</v>
      </c>
      <c r="C358" s="170" t="s">
        <v>2054</v>
      </c>
      <c r="D358" s="265" t="s">
        <v>2111</v>
      </c>
      <c r="E358" s="265" t="s">
        <v>2113</v>
      </c>
      <c r="F358" s="145" t="s">
        <v>571</v>
      </c>
      <c r="G358" s="146" t="str">
        <f>IF(F358&gt;0.1,Import1!$N$6,"")</f>
        <v>€ /km</v>
      </c>
      <c r="H358" s="147" t="str">
        <f ca="1">IF(F358&gt;0.1,VLOOKUP(B358,Import1!$U:$X,Import1!$O$6,FALSE),"")</f>
        <v>4.507</v>
      </c>
      <c r="I358" s="123"/>
      <c r="J358" s="148" t="s">
        <v>534</v>
      </c>
      <c r="K358" s="149">
        <v>13.6</v>
      </c>
      <c r="L358" s="150">
        <v>172.8</v>
      </c>
      <c r="M358" s="150">
        <v>331</v>
      </c>
      <c r="O358" s="516"/>
    </row>
    <row r="359" spans="1:15" ht="10.199999999999999" customHeight="1" x14ac:dyDescent="0.4">
      <c r="A359" s="170">
        <v>356</v>
      </c>
      <c r="B359" s="36">
        <v>42021</v>
      </c>
      <c r="C359" s="170" t="s">
        <v>2054</v>
      </c>
      <c r="D359" s="265" t="s">
        <v>2111</v>
      </c>
      <c r="E359" s="265" t="s">
        <v>2113</v>
      </c>
      <c r="F359" s="139" t="s">
        <v>575</v>
      </c>
      <c r="G359" s="140" t="str">
        <f>IF(F359&gt;0.1,Import1!$N$6,"")</f>
        <v>€ /km</v>
      </c>
      <c r="H359" s="141" t="str">
        <f ca="1">IF(F359&gt;0.1,VLOOKUP(B359,Import1!$U:$X,Import1!$O$6,FALSE),"")</f>
        <v>7.419</v>
      </c>
      <c r="I359" s="123"/>
      <c r="J359" s="142" t="s">
        <v>534</v>
      </c>
      <c r="K359" s="143">
        <v>15.4</v>
      </c>
      <c r="L359" s="144">
        <v>288</v>
      </c>
      <c r="M359" s="144">
        <v>484</v>
      </c>
      <c r="O359" s="516"/>
    </row>
    <row r="360" spans="1:15" ht="10.199999999999999" customHeight="1" x14ac:dyDescent="0.4">
      <c r="A360" s="170">
        <v>357</v>
      </c>
      <c r="B360" s="36" t="s">
        <v>1119</v>
      </c>
      <c r="C360" s="170" t="s">
        <v>2054</v>
      </c>
      <c r="D360" s="265" t="s">
        <v>2111</v>
      </c>
      <c r="E360" s="265" t="s">
        <v>2113</v>
      </c>
      <c r="F360" s="145"/>
      <c r="G360" s="146" t="str">
        <f>IF(F360&gt;0.1,Import1!$N$6,"")</f>
        <v/>
      </c>
      <c r="H360" s="147" t="str">
        <f>IF(F360&gt;0.1,VLOOKUP(B360,Import1!$U:$X,Import1!$O$6,FALSE),"")</f>
        <v/>
      </c>
      <c r="I360" s="123"/>
      <c r="J360" s="148"/>
      <c r="K360" s="149"/>
      <c r="L360" s="150"/>
      <c r="M360" s="150"/>
      <c r="O360" s="516"/>
    </row>
    <row r="361" spans="1:15" ht="10.199999999999999" customHeight="1" x14ac:dyDescent="0.4">
      <c r="A361" s="170">
        <v>358</v>
      </c>
      <c r="B361" s="36">
        <v>42022</v>
      </c>
      <c r="C361" s="170" t="s">
        <v>2054</v>
      </c>
      <c r="D361" s="265" t="s">
        <v>2111</v>
      </c>
      <c r="E361" s="265" t="s">
        <v>2113</v>
      </c>
      <c r="F361" s="139" t="s">
        <v>540</v>
      </c>
      <c r="G361" s="140" t="str">
        <f>IF(F361&gt;0.1,Import1!$N$6,"")</f>
        <v>€ /km</v>
      </c>
      <c r="H361" s="141" t="str">
        <f ca="1">IF(F361&gt;0.1,VLOOKUP(B361,Import1!$U:$X,Import1!$O$6,FALSE),"")</f>
        <v>2.110</v>
      </c>
      <c r="I361" s="123"/>
      <c r="J361" s="142" t="s">
        <v>534</v>
      </c>
      <c r="K361" s="143">
        <v>11.4</v>
      </c>
      <c r="L361" s="144">
        <v>57.6</v>
      </c>
      <c r="M361" s="144">
        <v>167</v>
      </c>
      <c r="O361" s="516"/>
    </row>
    <row r="362" spans="1:15" ht="10.199999999999999" customHeight="1" x14ac:dyDescent="0.4">
      <c r="A362" s="170">
        <v>359</v>
      </c>
      <c r="B362" s="36">
        <v>42023</v>
      </c>
      <c r="C362" s="170" t="s">
        <v>2054</v>
      </c>
      <c r="D362" s="265" t="s">
        <v>2111</v>
      </c>
      <c r="E362" s="265" t="s">
        <v>2113</v>
      </c>
      <c r="F362" s="145" t="s">
        <v>546</v>
      </c>
      <c r="G362" s="146" t="str">
        <f>IF(F362&gt;0.1,Import1!$N$6,"")</f>
        <v>€ /km</v>
      </c>
      <c r="H362" s="147" t="str">
        <f ca="1">IF(F362&gt;0.1,VLOOKUP(B362,Import1!$U:$X,Import1!$O$6,FALSE),"")</f>
        <v>2.765</v>
      </c>
      <c r="I362" s="123"/>
      <c r="J362" s="148" t="s">
        <v>534</v>
      </c>
      <c r="K362" s="149">
        <v>12</v>
      </c>
      <c r="L362" s="150">
        <v>96</v>
      </c>
      <c r="M362" s="150">
        <v>220</v>
      </c>
      <c r="O362" s="516"/>
    </row>
    <row r="363" spans="1:15" ht="10.199999999999999" customHeight="1" x14ac:dyDescent="0.4">
      <c r="A363" s="170">
        <v>360</v>
      </c>
      <c r="B363" s="36">
        <v>42024</v>
      </c>
      <c r="C363" s="170" t="s">
        <v>2054</v>
      </c>
      <c r="D363" s="265" t="s">
        <v>2111</v>
      </c>
      <c r="E363" s="265" t="s">
        <v>2113</v>
      </c>
      <c r="F363" s="139" t="s">
        <v>548</v>
      </c>
      <c r="G363" s="140" t="str">
        <f>IF(F363&gt;0.1,Import1!$N$6,"")</f>
        <v>€ /km</v>
      </c>
      <c r="H363" s="141" t="str">
        <f ca="1">IF(F363&gt;0.1,VLOOKUP(B363,Import1!$U:$X,Import1!$O$6,FALSE),"")</f>
        <v>4.345</v>
      </c>
      <c r="I363" s="123"/>
      <c r="J363" s="142" t="s">
        <v>534</v>
      </c>
      <c r="K363" s="143">
        <v>13</v>
      </c>
      <c r="L363" s="144">
        <v>153.6</v>
      </c>
      <c r="M363" s="144">
        <v>306</v>
      </c>
      <c r="O363" s="516"/>
    </row>
    <row r="364" spans="1:15" ht="10.199999999999999" customHeight="1" x14ac:dyDescent="0.4">
      <c r="A364" s="170">
        <v>361</v>
      </c>
      <c r="B364" s="36">
        <v>42025</v>
      </c>
      <c r="C364" s="170" t="s">
        <v>2054</v>
      </c>
      <c r="D364" s="265" t="s">
        <v>2111</v>
      </c>
      <c r="E364" s="265" t="s">
        <v>2113</v>
      </c>
      <c r="F364" s="145" t="s">
        <v>550</v>
      </c>
      <c r="G364" s="146" t="str">
        <f>IF(F364&gt;0.1,Import1!$N$6,"")</f>
        <v>€ /km</v>
      </c>
      <c r="H364" s="147" t="str">
        <f ca="1">IF(F364&gt;0.1,VLOOKUP(B364,Import1!$U:$X,Import1!$O$6,FALSE),"")</f>
        <v>6.412</v>
      </c>
      <c r="I364" s="123"/>
      <c r="J364" s="148" t="s">
        <v>534</v>
      </c>
      <c r="K364" s="149">
        <v>14.6</v>
      </c>
      <c r="L364" s="150">
        <v>230.4</v>
      </c>
      <c r="M364" s="150">
        <v>397</v>
      </c>
      <c r="O364" s="516"/>
    </row>
    <row r="365" spans="1:15" ht="10.199999999999999" customHeight="1" x14ac:dyDescent="0.4">
      <c r="A365" s="170">
        <v>362</v>
      </c>
      <c r="B365" s="36">
        <v>42026</v>
      </c>
      <c r="C365" s="170" t="s">
        <v>2054</v>
      </c>
      <c r="D365" s="265" t="s">
        <v>2111</v>
      </c>
      <c r="E365" s="265" t="s">
        <v>2113</v>
      </c>
      <c r="F365" s="139" t="s">
        <v>576</v>
      </c>
      <c r="G365" s="140" t="str">
        <f>IF(F365&gt;0.1,Import1!$N$6,"")</f>
        <v>€ /km</v>
      </c>
      <c r="H365" s="141" t="str">
        <f ca="1">IF(F365&gt;0.1,VLOOKUP(B365,Import1!$U:$X,Import1!$O$6,FALSE),"")</f>
        <v>9.926</v>
      </c>
      <c r="I365" s="123"/>
      <c r="J365" s="142" t="s">
        <v>534</v>
      </c>
      <c r="K365" s="143">
        <v>16.8</v>
      </c>
      <c r="L365" s="144">
        <v>384</v>
      </c>
      <c r="M365" s="144">
        <v>600</v>
      </c>
      <c r="O365" s="516"/>
    </row>
    <row r="366" spans="1:15" ht="10.199999999999999" customHeight="1" x14ac:dyDescent="0.4">
      <c r="A366" s="170">
        <v>363</v>
      </c>
      <c r="B366" s="36">
        <v>42027</v>
      </c>
      <c r="C366" s="170" t="s">
        <v>2054</v>
      </c>
      <c r="D366" s="265" t="s">
        <v>2111</v>
      </c>
      <c r="E366" s="265" t="s">
        <v>2113</v>
      </c>
      <c r="F366" s="145" t="s">
        <v>581</v>
      </c>
      <c r="G366" s="146" t="str">
        <f>IF(F366&gt;0.1,Import1!$N$6,"")</f>
        <v>€ /km</v>
      </c>
      <c r="H366" s="147" t="str">
        <f ca="1">IF(F366&gt;0.1,VLOOKUP(B366,Import1!$U:$X,Import1!$O$6,FALSE),"")</f>
        <v>14.550</v>
      </c>
      <c r="I366" s="123"/>
      <c r="J366" s="148" t="s">
        <v>534</v>
      </c>
      <c r="K366" s="149">
        <v>19.399999999999999</v>
      </c>
      <c r="L366" s="150">
        <v>614.4</v>
      </c>
      <c r="M366" s="150">
        <v>888</v>
      </c>
      <c r="O366" s="516"/>
    </row>
    <row r="367" spans="1:15" ht="10.199999999999999" customHeight="1" x14ac:dyDescent="0.4">
      <c r="A367" s="170">
        <v>364</v>
      </c>
      <c r="B367" s="36">
        <v>42028</v>
      </c>
      <c r="C367" s="170" t="s">
        <v>2054</v>
      </c>
      <c r="D367" s="265" t="s">
        <v>2111</v>
      </c>
      <c r="E367" s="265" t="s">
        <v>2113</v>
      </c>
      <c r="F367" s="139" t="s">
        <v>647</v>
      </c>
      <c r="G367" s="140" t="str">
        <f>IF(F367&gt;0.1,Import1!$N$6,"")</f>
        <v>€ /km</v>
      </c>
      <c r="H367" s="141" t="str">
        <f ca="1">IF(F367&gt;0.1,VLOOKUP(B367,Import1!$U:$X,Import1!$O$6,FALSE),"")</f>
        <v>22.206</v>
      </c>
      <c r="I367" s="123"/>
      <c r="J367" s="142" t="s">
        <v>534</v>
      </c>
      <c r="K367" s="143">
        <v>23.6</v>
      </c>
      <c r="L367" s="144">
        <v>960</v>
      </c>
      <c r="M367" s="144">
        <v>1310</v>
      </c>
      <c r="O367" s="516"/>
    </row>
    <row r="368" spans="1:15" ht="10.199999999999999" customHeight="1" x14ac:dyDescent="0.4">
      <c r="A368" s="170">
        <v>365</v>
      </c>
      <c r="B368" s="36" t="s">
        <v>1119</v>
      </c>
      <c r="C368" s="170" t="s">
        <v>2054</v>
      </c>
      <c r="D368" s="265" t="s">
        <v>2111</v>
      </c>
      <c r="E368" s="265" t="s">
        <v>2113</v>
      </c>
      <c r="F368" s="145"/>
      <c r="G368" s="146" t="str">
        <f>IF(F368&gt;0.1,Import1!$N$6,"")</f>
        <v/>
      </c>
      <c r="H368" s="147" t="str">
        <f>IF(F368&gt;0.1,VLOOKUP(B368,Import1!$U:$X,Import1!$O$6,FALSE),"")</f>
        <v/>
      </c>
      <c r="I368" s="123"/>
      <c r="J368" s="148"/>
      <c r="K368" s="149"/>
      <c r="L368" s="150"/>
      <c r="M368" s="150"/>
      <c r="O368" s="516"/>
    </row>
    <row r="369" spans="1:15" ht="10.199999999999999" customHeight="1" x14ac:dyDescent="0.4">
      <c r="A369" s="170">
        <v>366</v>
      </c>
      <c r="B369" s="36">
        <v>42029</v>
      </c>
      <c r="C369" s="170" t="s">
        <v>2054</v>
      </c>
      <c r="D369" s="265" t="s">
        <v>2111</v>
      </c>
      <c r="E369" s="265" t="s">
        <v>2113</v>
      </c>
      <c r="F369" s="139" t="s">
        <v>804</v>
      </c>
      <c r="G369" s="140" t="str">
        <f>IF(F369&gt;0.1,Import1!$N$6,"")</f>
        <v>€ /km</v>
      </c>
      <c r="H369" s="141" t="str">
        <f ca="1">IF(F369&gt;0.1,VLOOKUP(B369,Import1!$U:$X,Import1!$O$6,FALSE),"")</f>
        <v>29.546</v>
      </c>
      <c r="I369" s="123"/>
      <c r="J369" s="142" t="s">
        <v>534</v>
      </c>
      <c r="K369" s="143">
        <v>25.1</v>
      </c>
      <c r="L369" s="144">
        <v>1248</v>
      </c>
      <c r="M369" s="144">
        <v>1630</v>
      </c>
      <c r="O369" s="516"/>
    </row>
    <row r="370" spans="1:15" ht="10.199999999999999" customHeight="1" x14ac:dyDescent="0.4">
      <c r="A370" s="170">
        <v>367</v>
      </c>
      <c r="B370" s="36">
        <v>42030</v>
      </c>
      <c r="C370" s="170" t="s">
        <v>2054</v>
      </c>
      <c r="D370" s="265" t="s">
        <v>2111</v>
      </c>
      <c r="E370" s="265" t="s">
        <v>2113</v>
      </c>
      <c r="F370" s="145" t="s">
        <v>805</v>
      </c>
      <c r="G370" s="146" t="str">
        <f>IF(F370&gt;0.1,Import1!$N$6,"")</f>
        <v>€ /km</v>
      </c>
      <c r="H370" s="147" t="str">
        <f ca="1">IF(F370&gt;0.1,VLOOKUP(B370,Import1!$U:$X,Import1!$O$6,FALSE),"")</f>
        <v>39.874</v>
      </c>
      <c r="I370" s="123"/>
      <c r="J370" s="148" t="s">
        <v>534</v>
      </c>
      <c r="K370" s="149">
        <v>29.6</v>
      </c>
      <c r="L370" s="150">
        <v>1680</v>
      </c>
      <c r="M370" s="150">
        <v>2110</v>
      </c>
      <c r="O370" s="516"/>
    </row>
    <row r="371" spans="1:15" ht="10.199999999999999" customHeight="1" x14ac:dyDescent="0.4">
      <c r="A371" s="170">
        <v>368</v>
      </c>
      <c r="B371" s="36">
        <v>42031</v>
      </c>
      <c r="C371" s="170" t="s">
        <v>2054</v>
      </c>
      <c r="D371" s="265" t="s">
        <v>2111</v>
      </c>
      <c r="E371" s="265" t="s">
        <v>2113</v>
      </c>
      <c r="F371" s="139" t="s">
        <v>806</v>
      </c>
      <c r="G371" s="140" t="str">
        <f>IF(F371&gt;0.1,Import1!$N$6,"")</f>
        <v>€ /km</v>
      </c>
      <c r="H371" s="141" t="str">
        <f ca="1">IF(F371&gt;0.1,VLOOKUP(B371,Import1!$U:$X,Import1!$O$6,FALSE),"")</f>
        <v>54.195</v>
      </c>
      <c r="I371" s="123"/>
      <c r="J371" s="142" t="s">
        <v>534</v>
      </c>
      <c r="K371" s="143">
        <v>34.5</v>
      </c>
      <c r="L371" s="144">
        <v>2352</v>
      </c>
      <c r="M371" s="144">
        <v>3030</v>
      </c>
      <c r="O371" s="516"/>
    </row>
    <row r="372" spans="1:15" ht="10.199999999999999" customHeight="1" x14ac:dyDescent="0.4">
      <c r="A372" s="170">
        <v>369</v>
      </c>
      <c r="B372" s="36">
        <v>42032</v>
      </c>
      <c r="C372" s="170" t="s">
        <v>2054</v>
      </c>
      <c r="D372" s="265" t="s">
        <v>2111</v>
      </c>
      <c r="E372" s="265" t="s">
        <v>2113</v>
      </c>
      <c r="F372" s="145" t="s">
        <v>807</v>
      </c>
      <c r="G372" s="146" t="str">
        <f>IF(F372&gt;0.1,Import1!$N$6,"")</f>
        <v>€ /km</v>
      </c>
      <c r="H372" s="147" t="str">
        <f ca="1">IF(F372&gt;0.1,VLOOKUP(B372,Import1!$U:$X,Import1!$O$6,FALSE),"")</f>
        <v>72.719</v>
      </c>
      <c r="I372" s="123"/>
      <c r="J372" s="148" t="s">
        <v>534</v>
      </c>
      <c r="K372" s="149">
        <v>38.9</v>
      </c>
      <c r="L372" s="150">
        <v>3216</v>
      </c>
      <c r="M372" s="150">
        <v>3910</v>
      </c>
      <c r="O372" s="516"/>
    </row>
    <row r="373" spans="1:15" ht="10.199999999999999" customHeight="1" x14ac:dyDescent="0.4">
      <c r="A373" s="170">
        <v>370</v>
      </c>
      <c r="B373" s="36">
        <v>42033</v>
      </c>
      <c r="C373" s="170" t="s">
        <v>2054</v>
      </c>
      <c r="D373" s="265" t="s">
        <v>2111</v>
      </c>
      <c r="E373" s="265" t="s">
        <v>2113</v>
      </c>
      <c r="F373" s="139" t="s">
        <v>808</v>
      </c>
      <c r="G373" s="140" t="str">
        <f>IF(F373&gt;0.1,Import1!$N$6,"")</f>
        <v>€ /km</v>
      </c>
      <c r="H373" s="141" t="str">
        <f ca="1">IF(F373&gt;0.1,VLOOKUP(B373,Import1!$U:$X,Import1!$O$6,FALSE),"")</f>
        <v>99.790</v>
      </c>
      <c r="I373" s="123"/>
      <c r="J373" s="142" t="s">
        <v>534</v>
      </c>
      <c r="K373" s="143">
        <v>42</v>
      </c>
      <c r="L373" s="144">
        <v>4128</v>
      </c>
      <c r="M373" s="144">
        <v>5000</v>
      </c>
      <c r="O373" s="516"/>
    </row>
    <row r="374" spans="1:15" ht="10.199999999999999" customHeight="1" x14ac:dyDescent="0.4">
      <c r="A374" s="170">
        <v>371</v>
      </c>
      <c r="B374" s="36">
        <v>42034</v>
      </c>
      <c r="C374" s="170" t="s">
        <v>2054</v>
      </c>
      <c r="D374" s="265" t="s">
        <v>2111</v>
      </c>
      <c r="E374" s="265" t="s">
        <v>2113</v>
      </c>
      <c r="F374" s="145" t="s">
        <v>809</v>
      </c>
      <c r="G374" s="146" t="str">
        <f>IF(F374&gt;0.1,Import1!$N$6,"")</f>
        <v>€ /km</v>
      </c>
      <c r="H374" s="147" t="str">
        <f ca="1">IF(F374&gt;0.1,VLOOKUP(B374,Import1!$U:$X,Import1!$O$6,FALSE),"")</f>
        <v>138.180</v>
      </c>
      <c r="I374" s="123"/>
      <c r="J374" s="148" t="s">
        <v>534</v>
      </c>
      <c r="K374" s="149">
        <v>49</v>
      </c>
      <c r="L374" s="150">
        <v>5232</v>
      </c>
      <c r="M374" s="150">
        <v>6340</v>
      </c>
      <c r="O374" s="516"/>
    </row>
    <row r="375" spans="1:15" ht="10.199999999999999" customHeight="1" x14ac:dyDescent="0.4">
      <c r="A375" s="170">
        <v>372</v>
      </c>
      <c r="B375" s="36" t="s">
        <v>1119</v>
      </c>
      <c r="C375" s="170" t="s">
        <v>2054</v>
      </c>
      <c r="D375" s="265" t="s">
        <v>2111</v>
      </c>
      <c r="E375" s="265" t="s">
        <v>2113</v>
      </c>
      <c r="F375" s="139"/>
      <c r="G375" s="140" t="str">
        <f>IF(F375&gt;0.1,Import1!$N$6,"")</f>
        <v/>
      </c>
      <c r="H375" s="141" t="str">
        <f>IF(F375&gt;0.1,VLOOKUP(B375,Import1!$U:$X,Import1!$O$6,FALSE),"")</f>
        <v/>
      </c>
      <c r="I375" s="123"/>
      <c r="J375" s="142"/>
      <c r="K375" s="143"/>
      <c r="L375" s="144"/>
      <c r="M375" s="144"/>
      <c r="O375" s="516"/>
    </row>
    <row r="376" spans="1:15" ht="10.199999999999999" customHeight="1" x14ac:dyDescent="0.4">
      <c r="A376" s="170">
        <v>373</v>
      </c>
      <c r="B376" s="36">
        <v>42035</v>
      </c>
      <c r="C376" s="170" t="s">
        <v>2054</v>
      </c>
      <c r="D376" s="265" t="s">
        <v>2111</v>
      </c>
      <c r="E376" s="265" t="s">
        <v>2113</v>
      </c>
      <c r="F376" s="145" t="s">
        <v>541</v>
      </c>
      <c r="G376" s="146" t="str">
        <f>IF(F376&gt;0.1,Import1!$N$6,"")</f>
        <v>€ /km</v>
      </c>
      <c r="H376" s="147" t="str">
        <f ca="1">IF(F376&gt;0.1,VLOOKUP(B376,Import1!$U:$X,Import1!$O$6,FALSE),"")</f>
        <v>2.420</v>
      </c>
      <c r="I376" s="123"/>
      <c r="J376" s="148" t="s">
        <v>534</v>
      </c>
      <c r="K376" s="149">
        <v>14.5</v>
      </c>
      <c r="L376" s="150">
        <v>72</v>
      </c>
      <c r="M376" s="150">
        <v>260</v>
      </c>
      <c r="O376" s="516"/>
    </row>
    <row r="377" spans="1:15" ht="10.199999999999999" customHeight="1" x14ac:dyDescent="0.4">
      <c r="A377" s="170">
        <v>374</v>
      </c>
      <c r="B377" s="36">
        <v>42036</v>
      </c>
      <c r="C377" s="170" t="s">
        <v>2054</v>
      </c>
      <c r="D377" s="265" t="s">
        <v>2111</v>
      </c>
      <c r="E377" s="265" t="s">
        <v>2113</v>
      </c>
      <c r="F377" s="139" t="s">
        <v>547</v>
      </c>
      <c r="G377" s="140" t="str">
        <f>IF(F377&gt;0.1,Import1!$N$6,"")</f>
        <v>€ /km</v>
      </c>
      <c r="H377" s="141" t="str">
        <f ca="1">IF(F377&gt;0.1,VLOOKUP(B377,Import1!$U:$X,Import1!$O$6,FALSE),"")</f>
        <v>3.310</v>
      </c>
      <c r="I377" s="123"/>
      <c r="J377" s="142" t="s">
        <v>534</v>
      </c>
      <c r="K377" s="143">
        <v>15.6</v>
      </c>
      <c r="L377" s="144">
        <v>120</v>
      </c>
      <c r="M377" s="144">
        <v>368</v>
      </c>
      <c r="O377" s="516"/>
    </row>
    <row r="378" spans="1:15" ht="10.199999999999999" customHeight="1" x14ac:dyDescent="0.4">
      <c r="A378" s="170">
        <v>375</v>
      </c>
      <c r="B378" s="36">
        <v>42037</v>
      </c>
      <c r="C378" s="170" t="s">
        <v>2054</v>
      </c>
      <c r="D378" s="265" t="s">
        <v>2111</v>
      </c>
      <c r="E378" s="265" t="s">
        <v>2113</v>
      </c>
      <c r="F378" s="145" t="s">
        <v>549</v>
      </c>
      <c r="G378" s="146" t="str">
        <f>IF(F378&gt;0.1,Import1!$N$6,"")</f>
        <v>€ /km</v>
      </c>
      <c r="H378" s="147" t="str">
        <f ca="1">IF(F378&gt;0.1,VLOOKUP(B378,Import1!$U:$X,Import1!$O$6,FALSE),"")</f>
        <v>4.941</v>
      </c>
      <c r="I378" s="123"/>
      <c r="J378" s="148" t="s">
        <v>534</v>
      </c>
      <c r="K378" s="149">
        <v>17.7</v>
      </c>
      <c r="L378" s="150">
        <v>192</v>
      </c>
      <c r="M378" s="150">
        <v>478</v>
      </c>
      <c r="O378" s="516"/>
    </row>
    <row r="379" spans="1:15" ht="10.199999999999999" customHeight="1" x14ac:dyDescent="0.4">
      <c r="A379" s="170">
        <v>376</v>
      </c>
      <c r="B379" s="36">
        <v>42038</v>
      </c>
      <c r="C379" s="170" t="s">
        <v>2054</v>
      </c>
      <c r="D379" s="265" t="s">
        <v>2111</v>
      </c>
      <c r="E379" s="265" t="s">
        <v>2113</v>
      </c>
      <c r="F379" s="139" t="s">
        <v>551</v>
      </c>
      <c r="G379" s="140" t="str">
        <f>IF(F379&gt;0.1,Import1!$N$6,"")</f>
        <v>€ /km</v>
      </c>
      <c r="H379" s="141" t="str">
        <f ca="1">IF(F379&gt;0.1,VLOOKUP(B379,Import1!$U:$X,Import1!$O$6,FALSE),"")</f>
        <v>6.886</v>
      </c>
      <c r="I379" s="123"/>
      <c r="J379" s="142" t="s">
        <v>534</v>
      </c>
      <c r="K379" s="143">
        <v>19.899999999999999</v>
      </c>
      <c r="L379" s="144">
        <v>288</v>
      </c>
      <c r="M379" s="144">
        <v>740</v>
      </c>
      <c r="O379" s="516"/>
    </row>
    <row r="380" spans="1:15" ht="10.199999999999999" customHeight="1" x14ac:dyDescent="0.4">
      <c r="A380" s="170">
        <v>377</v>
      </c>
      <c r="B380" s="36">
        <v>42039</v>
      </c>
      <c r="C380" s="170" t="s">
        <v>2054</v>
      </c>
      <c r="D380" s="265" t="s">
        <v>2111</v>
      </c>
      <c r="E380" s="265" t="s">
        <v>2113</v>
      </c>
      <c r="F380" s="145" t="s">
        <v>578</v>
      </c>
      <c r="G380" s="146" t="str">
        <f>IF(F380&gt;0.1,Import1!$N$6,"")</f>
        <v>€ /km</v>
      </c>
      <c r="H380" s="147" t="str">
        <f ca="1">IF(F380&gt;0.1,VLOOKUP(B380,Import1!$U:$X,Import1!$O$6,FALSE),"")</f>
        <v>11.614</v>
      </c>
      <c r="I380" s="123"/>
      <c r="J380" s="148" t="s">
        <v>534</v>
      </c>
      <c r="K380" s="149">
        <v>23.6</v>
      </c>
      <c r="L380" s="150">
        <v>480</v>
      </c>
      <c r="M380" s="150">
        <v>1070</v>
      </c>
      <c r="O380" s="516"/>
    </row>
    <row r="381" spans="1:15" ht="10.199999999999999" customHeight="1" x14ac:dyDescent="0.4">
      <c r="A381" s="170">
        <v>378</v>
      </c>
      <c r="B381" s="36">
        <v>42040</v>
      </c>
      <c r="C381" s="170" t="s">
        <v>2054</v>
      </c>
      <c r="D381" s="265" t="s">
        <v>2111</v>
      </c>
      <c r="E381" s="265" t="s">
        <v>2113</v>
      </c>
      <c r="F381" s="139" t="s">
        <v>583</v>
      </c>
      <c r="G381" s="140" t="str">
        <f>IF(F381&gt;0.1,Import1!$N$6,"")</f>
        <v>€ /km</v>
      </c>
      <c r="H381" s="141" t="str">
        <f ca="1">IF(F381&gt;0.1,VLOOKUP(B381,Import1!$U:$X,Import1!$O$6,FALSE),"")</f>
        <v>17.354</v>
      </c>
      <c r="I381" s="123"/>
      <c r="J381" s="142" t="s">
        <v>534</v>
      </c>
      <c r="K381" s="143">
        <v>27.6</v>
      </c>
      <c r="L381" s="144">
        <v>768</v>
      </c>
      <c r="M381" s="144">
        <v>1620</v>
      </c>
      <c r="O381" s="516"/>
    </row>
    <row r="382" spans="1:15" ht="10.199999999999999" customHeight="1" x14ac:dyDescent="0.4">
      <c r="A382" s="170">
        <v>379</v>
      </c>
      <c r="B382" s="36">
        <v>42041</v>
      </c>
      <c r="C382" s="170" t="s">
        <v>2054</v>
      </c>
      <c r="D382" s="265" t="s">
        <v>2111</v>
      </c>
      <c r="E382" s="265" t="s">
        <v>2113</v>
      </c>
      <c r="F382" s="145" t="s">
        <v>648</v>
      </c>
      <c r="G382" s="146" t="str">
        <f>IF(F382&gt;0.1,Import1!$N$6,"")</f>
        <v>€ /km</v>
      </c>
      <c r="H382" s="147" t="str">
        <f ca="1">IF(F382&gt;0.1,VLOOKUP(B382,Import1!$U:$X,Import1!$O$6,FALSE),"")</f>
        <v>26.665</v>
      </c>
      <c r="I382" s="123"/>
      <c r="J382" s="148" t="s">
        <v>534</v>
      </c>
      <c r="K382" s="149">
        <v>32.1</v>
      </c>
      <c r="L382" s="150">
        <v>1200</v>
      </c>
      <c r="M382" s="150">
        <v>2145</v>
      </c>
      <c r="O382" s="516"/>
    </row>
    <row r="383" spans="1:15" ht="10.199999999999999" customHeight="1" x14ac:dyDescent="0.4">
      <c r="A383" s="170">
        <v>380</v>
      </c>
      <c r="B383" s="36">
        <v>42042</v>
      </c>
      <c r="C383" s="170" t="s">
        <v>2054</v>
      </c>
      <c r="D383" s="265" t="s">
        <v>2111</v>
      </c>
      <c r="E383" s="265" t="s">
        <v>2113</v>
      </c>
      <c r="F383" s="139" t="s">
        <v>651</v>
      </c>
      <c r="G383" s="140" t="str">
        <f>IF(F383&gt;0.1,Import1!$N$6,"")</f>
        <v>€ /km</v>
      </c>
      <c r="H383" s="141" t="str">
        <f ca="1">IF(F383&gt;0.1,VLOOKUP(B383,Import1!$U:$X,Import1!$O$6,FALSE),"")</f>
        <v>36.880</v>
      </c>
      <c r="I383" s="123"/>
      <c r="J383" s="142" t="s">
        <v>534</v>
      </c>
      <c r="K383" s="143">
        <v>36.1</v>
      </c>
      <c r="L383" s="144">
        <v>1680</v>
      </c>
      <c r="M383" s="144">
        <v>3000</v>
      </c>
      <c r="O383" s="516"/>
    </row>
    <row r="384" spans="1:15" ht="10.199999999999999" customHeight="1" x14ac:dyDescent="0.4">
      <c r="A384" s="170">
        <v>381</v>
      </c>
      <c r="B384" s="36" t="s">
        <v>1119</v>
      </c>
      <c r="C384" s="170" t="s">
        <v>2054</v>
      </c>
      <c r="D384" s="265" t="s">
        <v>2111</v>
      </c>
      <c r="E384" s="265" t="s">
        <v>2113</v>
      </c>
      <c r="F384" s="145"/>
      <c r="G384" s="146" t="str">
        <f>IF(F384&gt;0.1,Import1!$N$6,"")</f>
        <v/>
      </c>
      <c r="H384" s="147" t="str">
        <f>IF(F384&gt;0.1,VLOOKUP(B384,Import1!$U:$X,Import1!$O$6,FALSE),"")</f>
        <v/>
      </c>
      <c r="I384" s="123"/>
      <c r="J384" s="148"/>
      <c r="K384" s="149"/>
      <c r="L384" s="150"/>
      <c r="M384" s="150"/>
      <c r="O384" s="516"/>
    </row>
    <row r="385" spans="1:15" ht="10.199999999999999" customHeight="1" x14ac:dyDescent="0.4">
      <c r="A385" s="170">
        <v>382</v>
      </c>
      <c r="B385" s="36">
        <v>42043</v>
      </c>
      <c r="C385" s="170" t="s">
        <v>2054</v>
      </c>
      <c r="D385" s="265" t="s">
        <v>2111</v>
      </c>
      <c r="E385" s="265" t="s">
        <v>2113</v>
      </c>
      <c r="F385" s="139" t="s">
        <v>542</v>
      </c>
      <c r="G385" s="140" t="str">
        <f>IF(F385&gt;0.1,Import1!$N$6,"")</f>
        <v>€ /km</v>
      </c>
      <c r="H385" s="141" t="str">
        <f ca="1">IF(F385&gt;0.1,VLOOKUP(B385,Import1!$U:$X,Import1!$O$6,FALSE),"")</f>
        <v>3.788</v>
      </c>
      <c r="I385" s="123"/>
      <c r="J385" s="142" t="s">
        <v>534</v>
      </c>
      <c r="K385" s="143">
        <v>12.6</v>
      </c>
      <c r="L385" s="144">
        <v>100.8</v>
      </c>
      <c r="M385" s="144">
        <v>241</v>
      </c>
      <c r="O385" s="516"/>
    </row>
    <row r="386" spans="1:15" ht="10.199999999999999" customHeight="1" x14ac:dyDescent="0.4">
      <c r="A386" s="170">
        <v>383</v>
      </c>
      <c r="B386" s="36">
        <v>42044</v>
      </c>
      <c r="C386" s="170" t="s">
        <v>2054</v>
      </c>
      <c r="D386" s="265" t="s">
        <v>2111</v>
      </c>
      <c r="E386" s="265" t="s">
        <v>2113</v>
      </c>
      <c r="F386" s="145" t="s">
        <v>628</v>
      </c>
      <c r="G386" s="146" t="str">
        <f>IF(F386&gt;0.1,Import1!$N$6,"")</f>
        <v>€ /km</v>
      </c>
      <c r="H386" s="147" t="str">
        <f ca="1">IF(F386&gt;0.1,VLOOKUP(B386,Import1!$U:$X,Import1!$O$6,FALSE),"")</f>
        <v>6.636</v>
      </c>
      <c r="I386" s="123"/>
      <c r="J386" s="148" t="s">
        <v>534</v>
      </c>
      <c r="K386" s="149">
        <v>16.2</v>
      </c>
      <c r="L386" s="150">
        <v>172.8</v>
      </c>
      <c r="M386" s="150">
        <v>402</v>
      </c>
      <c r="O386" s="516"/>
    </row>
    <row r="387" spans="1:15" ht="10.199999999999999" customHeight="1" x14ac:dyDescent="0.4">
      <c r="A387" s="170">
        <v>384</v>
      </c>
      <c r="B387" s="36" t="s">
        <v>1119</v>
      </c>
      <c r="C387" s="170" t="s">
        <v>2055</v>
      </c>
      <c r="D387" s="265" t="s">
        <v>2111</v>
      </c>
      <c r="E387" s="265" t="s">
        <v>2114</v>
      </c>
      <c r="H387" s="153"/>
      <c r="I387" s="123"/>
      <c r="O387" s="516"/>
    </row>
    <row r="388" spans="1:15" ht="9" customHeight="1" x14ac:dyDescent="0.4">
      <c r="A388" s="170">
        <v>385</v>
      </c>
      <c r="B388" s="36" t="s">
        <v>1119</v>
      </c>
      <c r="C388" s="170" t="s">
        <v>2055</v>
      </c>
      <c r="D388" s="265" t="s">
        <v>2111</v>
      </c>
      <c r="E388" s="265" t="s">
        <v>2114</v>
      </c>
      <c r="F388" s="527" t="str">
        <f>VLOOKUP(C388,GrupeTable!A:P,13,0)</f>
        <v>NYCY(Eca)</v>
      </c>
      <c r="G388" s="52"/>
      <c r="H388" s="529" t="str">
        <f>VLOOKUP(C388,GrupeTable!A:P,14,0)</f>
        <v>PP40</v>
      </c>
      <c r="I388" s="529"/>
      <c r="J388" s="529" t="e">
        <f>_xlfn.XLOOKUP(C388,#REF!,#REF!)</f>
        <v>#REF!</v>
      </c>
      <c r="K388" s="520" t="str">
        <f>VLOOKUP(C388,GrupeTable!A:P,15,0)</f>
        <v>Energetski i signalnikabel izoliran i oplašten PVC-om, s koncetričnim vodičem</v>
      </c>
      <c r="L388" s="521"/>
      <c r="M388" s="522"/>
      <c r="O388" s="516"/>
    </row>
    <row r="389" spans="1:15" ht="9" customHeight="1" x14ac:dyDescent="0.4">
      <c r="A389" s="170">
        <v>386</v>
      </c>
      <c r="B389" s="36" t="s">
        <v>1119</v>
      </c>
      <c r="C389" s="170" t="s">
        <v>2055</v>
      </c>
      <c r="D389" s="265" t="s">
        <v>2111</v>
      </c>
      <c r="E389" s="265" t="s">
        <v>2114</v>
      </c>
      <c r="F389" s="528"/>
      <c r="G389" s="53"/>
      <c r="H389" s="530"/>
      <c r="I389" s="530"/>
      <c r="J389" s="530"/>
      <c r="K389" s="56"/>
      <c r="L389" s="54"/>
      <c r="M389" s="55" t="str">
        <f>VLOOKUP(C388,GrupeTable!A:P,16,0)</f>
        <v>HRN HD 603 S1</v>
      </c>
      <c r="O389" s="516"/>
    </row>
    <row r="390" spans="1:15" ht="5.0999999999999996" customHeight="1" x14ac:dyDescent="0.4">
      <c r="A390" s="170">
        <v>387</v>
      </c>
      <c r="B390" s="36" t="s">
        <v>1119</v>
      </c>
      <c r="C390" s="170" t="s">
        <v>2055</v>
      </c>
      <c r="D390" s="265" t="s">
        <v>2111</v>
      </c>
      <c r="E390" s="265" t="s">
        <v>2114</v>
      </c>
      <c r="F390" s="46"/>
      <c r="G390" s="2"/>
      <c r="H390" s="113"/>
      <c r="I390" s="45"/>
      <c r="J390" s="57"/>
      <c r="K390" s="49"/>
      <c r="L390" s="50"/>
      <c r="M390" s="48"/>
      <c r="O390" s="516"/>
    </row>
    <row r="391" spans="1:15" ht="10.199999999999999" customHeight="1" x14ac:dyDescent="0.4">
      <c r="A391" s="170">
        <v>388</v>
      </c>
      <c r="B391" s="36">
        <v>42101</v>
      </c>
      <c r="C391" s="170" t="s">
        <v>2055</v>
      </c>
      <c r="D391" s="265" t="s">
        <v>2111</v>
      </c>
      <c r="E391" s="265" t="s">
        <v>2114</v>
      </c>
      <c r="F391" s="139" t="s">
        <v>773</v>
      </c>
      <c r="G391" s="140" t="str">
        <f>IF(F391&gt;0.1,Import1!$N$6,"")</f>
        <v>€ /km</v>
      </c>
      <c r="H391" s="141" t="str">
        <f ca="1">IF(F391&gt;0.1,VLOOKUP(B391,Import1!$U:$X,Import1!$O$6,FALSE),"")</f>
        <v>2.365</v>
      </c>
      <c r="I391" s="123"/>
      <c r="J391" s="142" t="s">
        <v>534</v>
      </c>
      <c r="K391" s="143">
        <v>13</v>
      </c>
      <c r="L391" s="144">
        <v>49.92</v>
      </c>
      <c r="M391" s="144">
        <v>200</v>
      </c>
      <c r="O391" s="516"/>
    </row>
    <row r="392" spans="1:15" ht="10.199999999999999" customHeight="1" x14ac:dyDescent="0.4">
      <c r="A392" s="170">
        <v>389</v>
      </c>
      <c r="B392" s="36">
        <v>42102</v>
      </c>
      <c r="C392" s="170" t="s">
        <v>2055</v>
      </c>
      <c r="D392" s="265" t="s">
        <v>2111</v>
      </c>
      <c r="E392" s="265" t="s">
        <v>2114</v>
      </c>
      <c r="F392" s="145" t="s">
        <v>777</v>
      </c>
      <c r="G392" s="146" t="str">
        <f>IF(F392&gt;0.1,Import1!$N$6,"")</f>
        <v>€ /km</v>
      </c>
      <c r="H392" s="147" t="str">
        <f ca="1">IF(F392&gt;0.1,VLOOKUP(B392,Import1!$U:$X,Import1!$O$6,FALSE),"")</f>
        <v>2.670</v>
      </c>
      <c r="I392" s="123"/>
      <c r="J392" s="148" t="s">
        <v>534</v>
      </c>
      <c r="K392" s="149">
        <v>13.2</v>
      </c>
      <c r="L392" s="150">
        <v>63.36</v>
      </c>
      <c r="M392" s="150">
        <v>220</v>
      </c>
      <c r="O392" s="516"/>
    </row>
    <row r="393" spans="1:15" ht="10.199999999999999" customHeight="1" x14ac:dyDescent="0.4">
      <c r="A393" s="170">
        <v>390</v>
      </c>
      <c r="B393" s="36">
        <v>42103</v>
      </c>
      <c r="C393" s="170" t="s">
        <v>2055</v>
      </c>
      <c r="D393" s="265" t="s">
        <v>2111</v>
      </c>
      <c r="E393" s="265" t="s">
        <v>2114</v>
      </c>
      <c r="F393" s="139" t="s">
        <v>781</v>
      </c>
      <c r="G393" s="140" t="str">
        <f>IF(F393&gt;0.1,Import1!$N$6,"")</f>
        <v>€ /km</v>
      </c>
      <c r="H393" s="141" t="str">
        <f ca="1">IF(F393&gt;0.1,VLOOKUP(B393,Import1!$U:$X,Import1!$O$6,FALSE),"")</f>
        <v>3.023</v>
      </c>
      <c r="I393" s="123"/>
      <c r="J393" s="142" t="s">
        <v>534</v>
      </c>
      <c r="K393" s="143">
        <v>14.2</v>
      </c>
      <c r="L393" s="144">
        <v>77.760000000000005</v>
      </c>
      <c r="M393" s="144">
        <v>250</v>
      </c>
      <c r="O393" s="516"/>
    </row>
    <row r="394" spans="1:15" ht="10.199999999999999" customHeight="1" x14ac:dyDescent="0.4">
      <c r="A394" s="170">
        <v>391</v>
      </c>
      <c r="B394" s="36">
        <v>42104</v>
      </c>
      <c r="C394" s="170" t="s">
        <v>2055</v>
      </c>
      <c r="D394" s="265" t="s">
        <v>2111</v>
      </c>
      <c r="E394" s="265" t="s">
        <v>2114</v>
      </c>
      <c r="F394" s="145" t="s">
        <v>787</v>
      </c>
      <c r="G394" s="146" t="str">
        <f>IF(F394&gt;0.1,Import1!$N$6,"")</f>
        <v>€ /km</v>
      </c>
      <c r="H394" s="147" t="str">
        <f ca="1">IF(F394&gt;0.1,VLOOKUP(B394,Import1!$U:$X,Import1!$O$6,FALSE),"")</f>
        <v>3.539</v>
      </c>
      <c r="I394" s="123"/>
      <c r="J394" s="148" t="s">
        <v>534</v>
      </c>
      <c r="K394" s="149">
        <v>15.5</v>
      </c>
      <c r="L394" s="150">
        <v>95</v>
      </c>
      <c r="M394" s="150">
        <v>330</v>
      </c>
      <c r="O394" s="516"/>
    </row>
    <row r="395" spans="1:15" ht="10.199999999999999" customHeight="1" x14ac:dyDescent="0.4">
      <c r="A395" s="170">
        <v>392</v>
      </c>
      <c r="B395" s="36">
        <v>42105</v>
      </c>
      <c r="C395" s="170" t="s">
        <v>2055</v>
      </c>
      <c r="D395" s="265" t="s">
        <v>2111</v>
      </c>
      <c r="E395" s="265" t="s">
        <v>2114</v>
      </c>
      <c r="F395" s="139" t="s">
        <v>791</v>
      </c>
      <c r="G395" s="140" t="str">
        <f>IF(F395&gt;0.1,Import1!$N$6,"")</f>
        <v>€ /km</v>
      </c>
      <c r="H395" s="141" t="str">
        <f ca="1">IF(F395&gt;0.1,VLOOKUP(B395,Import1!$U:$X,Import1!$O$6,FALSE),"")</f>
        <v>4.514</v>
      </c>
      <c r="I395" s="123"/>
      <c r="J395" s="142" t="s">
        <v>534</v>
      </c>
      <c r="K395" s="143">
        <v>15.3</v>
      </c>
      <c r="L395" s="144">
        <v>127.68</v>
      </c>
      <c r="M395" s="144">
        <v>350</v>
      </c>
      <c r="O395" s="516"/>
    </row>
    <row r="396" spans="1:15" ht="10.199999999999999" customHeight="1" x14ac:dyDescent="0.4">
      <c r="A396" s="170">
        <v>393</v>
      </c>
      <c r="B396" s="36">
        <v>42106</v>
      </c>
      <c r="C396" s="170" t="s">
        <v>2055</v>
      </c>
      <c r="D396" s="265" t="s">
        <v>2111</v>
      </c>
      <c r="E396" s="265" t="s">
        <v>2114</v>
      </c>
      <c r="F396" s="145" t="s">
        <v>792</v>
      </c>
      <c r="G396" s="146" t="str">
        <f>IF(F396&gt;0.1,Import1!$N$6,"")</f>
        <v>€ /km</v>
      </c>
      <c r="H396" s="147" t="str">
        <f ca="1">IF(F396&gt;0.1,VLOOKUP(B396,Import1!$U:$X,Import1!$O$6,FALSE),"")</f>
        <v>7.441</v>
      </c>
      <c r="I396" s="123"/>
      <c r="J396" s="148" t="s">
        <v>534</v>
      </c>
      <c r="K396" s="149">
        <v>19.399999999999999</v>
      </c>
      <c r="L396" s="150">
        <v>196.8</v>
      </c>
      <c r="M396" s="150">
        <v>470</v>
      </c>
      <c r="O396" s="516"/>
    </row>
    <row r="397" spans="1:15" ht="10.199999999999999" customHeight="1" x14ac:dyDescent="0.4">
      <c r="A397" s="170">
        <v>394</v>
      </c>
      <c r="B397" s="36">
        <v>42107</v>
      </c>
      <c r="C397" s="170" t="s">
        <v>2055</v>
      </c>
      <c r="D397" s="265" t="s">
        <v>2111</v>
      </c>
      <c r="E397" s="265" t="s">
        <v>2114</v>
      </c>
      <c r="F397" s="139" t="s">
        <v>995</v>
      </c>
      <c r="G397" s="140" t="str">
        <f>IF(F397&gt;0.1,Import1!$N$6,"")</f>
        <v>€ /km</v>
      </c>
      <c r="H397" s="141" t="str">
        <f ca="1">IF(F397&gt;0.1,VLOOKUP(B397,Import1!$U:$X,Import1!$O$6,FALSE),"")</f>
        <v>9.320</v>
      </c>
      <c r="I397" s="123"/>
      <c r="J397" s="142" t="s">
        <v>534</v>
      </c>
      <c r="K397" s="143">
        <v>20</v>
      </c>
      <c r="L397" s="144">
        <v>276</v>
      </c>
      <c r="M397" s="144">
        <v>620</v>
      </c>
      <c r="O397" s="516"/>
    </row>
    <row r="398" spans="1:15" ht="10.199999999999999" customHeight="1" x14ac:dyDescent="0.4">
      <c r="A398" s="170">
        <v>395</v>
      </c>
      <c r="B398" s="36">
        <v>42108</v>
      </c>
      <c r="C398" s="170" t="s">
        <v>2055</v>
      </c>
      <c r="D398" s="265" t="s">
        <v>2111</v>
      </c>
      <c r="E398" s="265" t="s">
        <v>2114</v>
      </c>
      <c r="F398" s="145" t="s">
        <v>793</v>
      </c>
      <c r="G398" s="146" t="str">
        <f>IF(F398&gt;0.1,Import1!$N$6,"")</f>
        <v>€ /km</v>
      </c>
      <c r="H398" s="147" t="str">
        <f ca="1">IF(F398&gt;0.1,VLOOKUP(B398,Import1!$U:$X,Import1!$O$6,FALSE),"")</f>
        <v>11.527</v>
      </c>
      <c r="I398" s="123"/>
      <c r="J398" s="148" t="s">
        <v>534</v>
      </c>
      <c r="K398" s="149">
        <v>22.5</v>
      </c>
      <c r="L398" s="150">
        <v>307.2</v>
      </c>
      <c r="M398" s="150">
        <v>660</v>
      </c>
      <c r="O398" s="516"/>
    </row>
    <row r="399" spans="1:15" ht="10.199999999999999" customHeight="1" x14ac:dyDescent="0.4">
      <c r="A399" s="170">
        <v>396</v>
      </c>
      <c r="B399" s="36">
        <v>42109</v>
      </c>
      <c r="C399" s="170" t="s">
        <v>2055</v>
      </c>
      <c r="D399" s="265" t="s">
        <v>2111</v>
      </c>
      <c r="E399" s="265" t="s">
        <v>2114</v>
      </c>
      <c r="F399" s="139" t="s">
        <v>794</v>
      </c>
      <c r="G399" s="140" t="str">
        <f>IF(F399&gt;0.1,Import1!$N$6,"")</f>
        <v>€ /km</v>
      </c>
      <c r="H399" s="141" t="str">
        <f ca="1">IF(F399&gt;0.1,VLOOKUP(B399,Import1!$U:$X,Import1!$O$6,FALSE),"")</f>
        <v>13.611</v>
      </c>
      <c r="I399" s="123"/>
      <c r="J399" s="142" t="s">
        <v>534</v>
      </c>
      <c r="K399" s="143">
        <v>25.5</v>
      </c>
      <c r="L399" s="144">
        <v>396.48</v>
      </c>
      <c r="M399" s="144">
        <v>790</v>
      </c>
      <c r="O399" s="516"/>
    </row>
    <row r="400" spans="1:15" ht="10.199999999999999" customHeight="1" x14ac:dyDescent="0.4">
      <c r="A400" s="170">
        <v>397</v>
      </c>
      <c r="B400" s="36">
        <v>42110</v>
      </c>
      <c r="C400" s="170" t="s">
        <v>2055</v>
      </c>
      <c r="D400" s="265" t="s">
        <v>2111</v>
      </c>
      <c r="E400" s="265" t="s">
        <v>2114</v>
      </c>
      <c r="F400" s="145" t="s">
        <v>996</v>
      </c>
      <c r="G400" s="146" t="str">
        <f>IF(F400&gt;0.1,Import1!$N$6,"")</f>
        <v>€ /km</v>
      </c>
      <c r="H400" s="147" t="str">
        <f ca="1">IF(F400&gt;0.1,VLOOKUP(B400,Import1!$U:$X,Import1!$O$6,FALSE),"")</f>
        <v>16.337</v>
      </c>
      <c r="I400" s="123"/>
      <c r="J400" s="148" t="s">
        <v>534</v>
      </c>
      <c r="K400" s="149">
        <v>32</v>
      </c>
      <c r="L400" s="150">
        <v>499</v>
      </c>
      <c r="M400" s="150">
        <v>1020</v>
      </c>
      <c r="O400" s="516"/>
    </row>
    <row r="401" spans="1:15" ht="10.199999999999999" customHeight="1" x14ac:dyDescent="0.4">
      <c r="A401" s="170">
        <v>398</v>
      </c>
      <c r="B401" s="36" t="s">
        <v>1119</v>
      </c>
      <c r="C401" s="170" t="s">
        <v>2055</v>
      </c>
      <c r="D401" s="265" t="s">
        <v>2111</v>
      </c>
      <c r="E401" s="265" t="s">
        <v>2114</v>
      </c>
      <c r="F401" s="139"/>
      <c r="G401" s="140" t="str">
        <f>IF(F401&gt;0.1,Import1!$N$6,"")</f>
        <v/>
      </c>
      <c r="H401" s="141" t="str">
        <f>IF(F401&gt;0.1,VLOOKUP(B401,Import1!$U:$X,Import1!$O$6,FALSE),"")</f>
        <v/>
      </c>
      <c r="I401" s="123"/>
      <c r="J401" s="142"/>
      <c r="K401" s="143"/>
      <c r="L401" s="144"/>
      <c r="M401" s="144"/>
      <c r="O401" s="516"/>
    </row>
    <row r="402" spans="1:15" ht="10.199999999999999" customHeight="1" x14ac:dyDescent="0.4">
      <c r="A402" s="170">
        <v>399</v>
      </c>
      <c r="B402" s="36">
        <v>42111</v>
      </c>
      <c r="C402" s="170" t="s">
        <v>2055</v>
      </c>
      <c r="D402" s="265" t="s">
        <v>2111</v>
      </c>
      <c r="E402" s="265" t="s">
        <v>2114</v>
      </c>
      <c r="F402" s="145" t="s">
        <v>774</v>
      </c>
      <c r="G402" s="146" t="str">
        <f>IF(F402&gt;0.1,Import1!$N$6,"")</f>
        <v>€ /km</v>
      </c>
      <c r="H402" s="147" t="str">
        <f ca="1">IF(F402&gt;0.1,VLOOKUP(B402,Import1!$U:$X,Import1!$O$6,FALSE),"")</f>
        <v>2.908</v>
      </c>
      <c r="I402" s="123"/>
      <c r="J402" s="148" t="s">
        <v>534</v>
      </c>
      <c r="K402" s="149">
        <v>13.6</v>
      </c>
      <c r="L402" s="150">
        <v>76.8</v>
      </c>
      <c r="M402" s="150">
        <v>260</v>
      </c>
      <c r="O402" s="516"/>
    </row>
    <row r="403" spans="1:15" ht="10.199999999999999" customHeight="1" x14ac:dyDescent="0.4">
      <c r="A403" s="170">
        <v>400</v>
      </c>
      <c r="B403" s="36">
        <v>42112</v>
      </c>
      <c r="C403" s="170" t="s">
        <v>2055</v>
      </c>
      <c r="D403" s="265" t="s">
        <v>2111</v>
      </c>
      <c r="E403" s="265" t="s">
        <v>2114</v>
      </c>
      <c r="F403" s="139" t="s">
        <v>778</v>
      </c>
      <c r="G403" s="140" t="str">
        <f>IF(F403&gt;0.1,Import1!$N$6,"")</f>
        <v>€ /km</v>
      </c>
      <c r="H403" s="141" t="str">
        <f ca="1">IF(F403&gt;0.1,VLOOKUP(B403,Import1!$U:$X,Import1!$O$6,FALSE),"")</f>
        <v>3.440</v>
      </c>
      <c r="I403" s="123"/>
      <c r="J403" s="142" t="s">
        <v>534</v>
      </c>
      <c r="K403" s="143">
        <v>14.2</v>
      </c>
      <c r="L403" s="144">
        <v>99.84</v>
      </c>
      <c r="M403" s="144">
        <v>280</v>
      </c>
      <c r="O403" s="516"/>
    </row>
    <row r="404" spans="1:15" ht="10.199999999999999" customHeight="1" x14ac:dyDescent="0.4">
      <c r="A404" s="170">
        <v>401</v>
      </c>
      <c r="B404" s="36">
        <v>42113</v>
      </c>
      <c r="C404" s="170" t="s">
        <v>2055</v>
      </c>
      <c r="D404" s="265" t="s">
        <v>2111</v>
      </c>
      <c r="E404" s="265" t="s">
        <v>2114</v>
      </c>
      <c r="F404" s="145" t="s">
        <v>782</v>
      </c>
      <c r="G404" s="146" t="str">
        <f>IF(F404&gt;0.1,Import1!$N$6,"")</f>
        <v>€ /km</v>
      </c>
      <c r="H404" s="147" t="str">
        <f ca="1">IF(F404&gt;0.1,VLOOKUP(B404,Import1!$U:$X,Import1!$O$6,FALSE),"")</f>
        <v>3.910</v>
      </c>
      <c r="I404" s="123"/>
      <c r="J404" s="148" t="s">
        <v>534</v>
      </c>
      <c r="K404" s="149">
        <v>15.3</v>
      </c>
      <c r="L404" s="150">
        <v>122.88</v>
      </c>
      <c r="M404" s="150">
        <v>340</v>
      </c>
      <c r="O404" s="516"/>
    </row>
    <row r="405" spans="1:15" ht="10.199999999999999" customHeight="1" x14ac:dyDescent="0.4">
      <c r="A405" s="170">
        <v>402</v>
      </c>
      <c r="B405" s="36">
        <v>42114</v>
      </c>
      <c r="C405" s="170" t="s">
        <v>2055</v>
      </c>
      <c r="D405" s="265" t="s">
        <v>2111</v>
      </c>
      <c r="E405" s="265" t="s">
        <v>2114</v>
      </c>
      <c r="F405" s="139" t="s">
        <v>788</v>
      </c>
      <c r="G405" s="140" t="str">
        <f>IF(F405&gt;0.1,Import1!$N$6,"")</f>
        <v>€ /km</v>
      </c>
      <c r="H405" s="141" t="str">
        <f ca="1">IF(F405&gt;0.1,VLOOKUP(B405,Import1!$U:$X,Import1!$O$6,FALSE),"")</f>
        <v>4.802</v>
      </c>
      <c r="I405" s="123"/>
      <c r="J405" s="142" t="s">
        <v>534</v>
      </c>
      <c r="K405" s="143">
        <v>16</v>
      </c>
      <c r="L405" s="144">
        <v>145.91999999999999</v>
      </c>
      <c r="M405" s="144">
        <v>400</v>
      </c>
      <c r="O405" s="516"/>
    </row>
    <row r="406" spans="1:15" ht="10.199999999999999" customHeight="1" x14ac:dyDescent="0.4">
      <c r="A406" s="170">
        <v>403</v>
      </c>
      <c r="B406" s="36">
        <v>42115</v>
      </c>
      <c r="C406" s="170" t="s">
        <v>2055</v>
      </c>
      <c r="D406" s="265" t="s">
        <v>2111</v>
      </c>
      <c r="E406" s="265" t="s">
        <v>2114</v>
      </c>
      <c r="F406" s="145" t="s">
        <v>795</v>
      </c>
      <c r="G406" s="146" t="str">
        <f>IF(F406&gt;0.1,Import1!$N$6,"")</f>
        <v>€ /km</v>
      </c>
      <c r="H406" s="147" t="str">
        <f ca="1">IF(F406&gt;0.1,VLOOKUP(B406,Import1!$U:$X,Import1!$O$6,FALSE),"")</f>
        <v>6.092</v>
      </c>
      <c r="I406" s="123"/>
      <c r="J406" s="148" t="s">
        <v>534</v>
      </c>
      <c r="K406" s="149">
        <v>17.399999999999999</v>
      </c>
      <c r="L406" s="150">
        <v>192</v>
      </c>
      <c r="M406" s="150">
        <v>450</v>
      </c>
      <c r="O406" s="516"/>
    </row>
    <row r="407" spans="1:15" ht="10.199999999999999" customHeight="1" x14ac:dyDescent="0.4">
      <c r="A407" s="170">
        <v>404</v>
      </c>
      <c r="B407" s="36">
        <v>42116</v>
      </c>
      <c r="C407" s="170" t="s">
        <v>2055</v>
      </c>
      <c r="D407" s="265" t="s">
        <v>2111</v>
      </c>
      <c r="E407" s="265" t="s">
        <v>2114</v>
      </c>
      <c r="F407" s="139" t="s">
        <v>796</v>
      </c>
      <c r="G407" s="140" t="str">
        <f>IF(F407&gt;0.1,Import1!$N$6,"")</f>
        <v>€ /km</v>
      </c>
      <c r="H407" s="141" t="str">
        <f ca="1">IF(F407&gt;0.1,VLOOKUP(B407,Import1!$U:$X,Import1!$O$6,FALSE),"")</f>
        <v>9.352</v>
      </c>
      <c r="I407" s="123"/>
      <c r="J407" s="142" t="s">
        <v>534</v>
      </c>
      <c r="K407" s="143">
        <v>20.399999999999999</v>
      </c>
      <c r="L407" s="144">
        <v>274.56</v>
      </c>
      <c r="M407" s="144">
        <v>600</v>
      </c>
      <c r="O407" s="516"/>
    </row>
    <row r="408" spans="1:15" ht="10.199999999999999" customHeight="1" x14ac:dyDescent="0.4">
      <c r="A408" s="170">
        <v>405</v>
      </c>
      <c r="B408" s="36">
        <v>42117</v>
      </c>
      <c r="C408" s="170" t="s">
        <v>2055</v>
      </c>
      <c r="D408" s="265" t="s">
        <v>2111</v>
      </c>
      <c r="E408" s="265" t="s">
        <v>2114</v>
      </c>
      <c r="F408" s="145" t="s">
        <v>797</v>
      </c>
      <c r="G408" s="146" t="str">
        <f>IF(F408&gt;0.1,Import1!$N$6,"")</f>
        <v>€ /km</v>
      </c>
      <c r="H408" s="147" t="str">
        <f ca="1">IF(F408&gt;0.1,VLOOKUP(B408,Import1!$U:$X,Import1!$O$6,FALSE),"")</f>
        <v>9.567</v>
      </c>
      <c r="I408" s="123"/>
      <c r="J408" s="148" t="s">
        <v>534</v>
      </c>
      <c r="K408" s="149">
        <v>20.5</v>
      </c>
      <c r="L408" s="150">
        <v>320.64</v>
      </c>
      <c r="M408" s="150">
        <v>660</v>
      </c>
      <c r="O408" s="516"/>
    </row>
    <row r="409" spans="1:15" ht="10.199999999999999" customHeight="1" x14ac:dyDescent="0.4">
      <c r="A409" s="170">
        <v>406</v>
      </c>
      <c r="B409" s="36">
        <v>42118</v>
      </c>
      <c r="C409" s="170" t="s">
        <v>2055</v>
      </c>
      <c r="D409" s="265" t="s">
        <v>2111</v>
      </c>
      <c r="E409" s="265" t="s">
        <v>2114</v>
      </c>
      <c r="F409" s="139" t="s">
        <v>798</v>
      </c>
      <c r="G409" s="140" t="str">
        <f>IF(F409&gt;0.1,Import1!$N$6,"")</f>
        <v>€ /km</v>
      </c>
      <c r="H409" s="141" t="str">
        <f ca="1">IF(F409&gt;0.1,VLOOKUP(B409,Import1!$U:$X,Import1!$O$6,FALSE),"")</f>
        <v>13.910</v>
      </c>
      <c r="I409" s="123"/>
      <c r="J409" s="142" t="s">
        <v>534</v>
      </c>
      <c r="K409" s="143">
        <v>22.5</v>
      </c>
      <c r="L409" s="144">
        <v>432.96</v>
      </c>
      <c r="M409" s="144">
        <v>800</v>
      </c>
      <c r="O409" s="516"/>
    </row>
    <row r="410" spans="1:15" ht="10.199999999999999" customHeight="1" x14ac:dyDescent="0.4">
      <c r="A410" s="170">
        <v>407</v>
      </c>
      <c r="B410" s="36">
        <v>42119</v>
      </c>
      <c r="C410" s="170" t="s">
        <v>2055</v>
      </c>
      <c r="D410" s="265" t="s">
        <v>2111</v>
      </c>
      <c r="E410" s="265" t="s">
        <v>2114</v>
      </c>
      <c r="F410" s="145" t="s">
        <v>799</v>
      </c>
      <c r="G410" s="146" t="str">
        <f>IF(F410&gt;0.1,Import1!$N$6,"")</f>
        <v>€ /km</v>
      </c>
      <c r="H410" s="147" t="str">
        <f ca="1">IF(F410&gt;0.1,VLOOKUP(B410,Import1!$U:$X,Import1!$O$6,FALSE),"")</f>
        <v>15.708</v>
      </c>
      <c r="I410" s="123"/>
      <c r="J410" s="148" t="s">
        <v>534</v>
      </c>
      <c r="K410" s="149">
        <v>23.5</v>
      </c>
      <c r="L410" s="150">
        <v>502.08</v>
      </c>
      <c r="M410" s="150">
        <v>940</v>
      </c>
      <c r="O410" s="516"/>
    </row>
    <row r="411" spans="1:15" ht="10.199999999999999" customHeight="1" x14ac:dyDescent="0.4">
      <c r="A411" s="170">
        <v>408</v>
      </c>
      <c r="B411" s="36">
        <v>42120</v>
      </c>
      <c r="C411" s="170" t="s">
        <v>2055</v>
      </c>
      <c r="D411" s="265" t="s">
        <v>2111</v>
      </c>
      <c r="E411" s="265" t="s">
        <v>2114</v>
      </c>
      <c r="F411" s="139" t="s">
        <v>997</v>
      </c>
      <c r="G411" s="140" t="str">
        <f>IF(F411&gt;0.1,Import1!$N$6,"")</f>
        <v>€ /km</v>
      </c>
      <c r="H411" s="141" t="str">
        <f ca="1">IF(F411&gt;0.1,VLOOKUP(B411,Import1!$U:$X,Import1!$O$6,FALSE),"")</f>
        <v>15.397</v>
      </c>
      <c r="I411" s="123"/>
      <c r="J411" s="142" t="s">
        <v>534</v>
      </c>
      <c r="K411" s="143">
        <v>26</v>
      </c>
      <c r="L411" s="144">
        <v>571</v>
      </c>
      <c r="M411" s="144">
        <v>1100</v>
      </c>
      <c r="O411" s="516"/>
    </row>
    <row r="412" spans="1:15" ht="10.199999999999999" customHeight="1" x14ac:dyDescent="0.4">
      <c r="A412" s="170">
        <v>409</v>
      </c>
      <c r="B412" s="36">
        <v>42121</v>
      </c>
      <c r="C412" s="170" t="s">
        <v>2055</v>
      </c>
      <c r="D412" s="265" t="s">
        <v>2111</v>
      </c>
      <c r="E412" s="265" t="s">
        <v>2114</v>
      </c>
      <c r="F412" s="145" t="s">
        <v>998</v>
      </c>
      <c r="G412" s="146" t="str">
        <f>IF(F412&gt;0.1,Import1!$N$6,"")</f>
        <v>€ /km</v>
      </c>
      <c r="H412" s="147" t="str">
        <f ca="1">IF(F412&gt;0.1,VLOOKUP(B412,Import1!$U:$X,Import1!$O$6,FALSE),"")</f>
        <v>19.925</v>
      </c>
      <c r="I412" s="123"/>
      <c r="J412" s="148" t="s">
        <v>534</v>
      </c>
      <c r="K412" s="149" t="s">
        <v>1125</v>
      </c>
      <c r="L412" s="150">
        <v>696</v>
      </c>
      <c r="M412" s="150">
        <v>1150</v>
      </c>
      <c r="O412" s="516"/>
    </row>
    <row r="413" spans="1:15" ht="10.199999999999999" customHeight="1" x14ac:dyDescent="0.4">
      <c r="A413" s="170">
        <v>410</v>
      </c>
      <c r="B413" s="36" t="s">
        <v>1119</v>
      </c>
      <c r="C413" s="170" t="s">
        <v>2055</v>
      </c>
      <c r="D413" s="265" t="s">
        <v>2111</v>
      </c>
      <c r="E413" s="265" t="s">
        <v>2114</v>
      </c>
      <c r="F413" s="139"/>
      <c r="G413" s="140" t="str">
        <f>IF(F413&gt;0.1,Import1!$N$6,"")</f>
        <v/>
      </c>
      <c r="H413" s="141" t="str">
        <f>IF(F413&gt;0.1,VLOOKUP(B413,Import1!$U:$X,Import1!$O$6,FALSE),"")</f>
        <v/>
      </c>
      <c r="I413" s="123"/>
      <c r="J413" s="142"/>
      <c r="K413" s="143"/>
      <c r="L413" s="144"/>
      <c r="M413" s="144"/>
      <c r="O413" s="516"/>
    </row>
    <row r="414" spans="1:15" ht="10.199999999999999" customHeight="1" x14ac:dyDescent="0.4">
      <c r="A414" s="170">
        <v>411</v>
      </c>
      <c r="B414" s="36">
        <v>42122</v>
      </c>
      <c r="C414" s="170" t="s">
        <v>2055</v>
      </c>
      <c r="D414" s="265" t="s">
        <v>2111</v>
      </c>
      <c r="E414" s="265" t="s">
        <v>2114</v>
      </c>
      <c r="F414" s="145" t="s">
        <v>775</v>
      </c>
      <c r="G414" s="146" t="str">
        <f>IF(F414&gt;0.1,Import1!$N$6,"")</f>
        <v>€ /km</v>
      </c>
      <c r="H414" s="147" t="str">
        <f ca="1">IF(F414&gt;0.1,VLOOKUP(B414,Import1!$U:$X,Import1!$O$6,FALSE),"")</f>
        <v>4.549</v>
      </c>
      <c r="I414" s="123"/>
      <c r="J414" s="148" t="s">
        <v>534</v>
      </c>
      <c r="K414" s="149">
        <v>15.4</v>
      </c>
      <c r="L414" s="150">
        <v>118.08</v>
      </c>
      <c r="M414" s="150">
        <v>350</v>
      </c>
      <c r="O414" s="516"/>
    </row>
    <row r="415" spans="1:15" ht="10.199999999999999" customHeight="1" x14ac:dyDescent="0.4">
      <c r="A415" s="170">
        <v>412</v>
      </c>
      <c r="B415" s="36">
        <v>42123</v>
      </c>
      <c r="C415" s="170" t="s">
        <v>2055</v>
      </c>
      <c r="D415" s="265" t="s">
        <v>2111</v>
      </c>
      <c r="E415" s="265" t="s">
        <v>2114</v>
      </c>
      <c r="F415" s="139" t="s">
        <v>779</v>
      </c>
      <c r="G415" s="140" t="str">
        <f>IF(F415&gt;0.1,Import1!$N$6,"")</f>
        <v>€ /km</v>
      </c>
      <c r="H415" s="141" t="str">
        <f ca="1">IF(F415&gt;0.1,VLOOKUP(B415,Import1!$U:$X,Import1!$O$6,FALSE),"")</f>
        <v>5.709</v>
      </c>
      <c r="I415" s="123"/>
      <c r="J415" s="142" t="s">
        <v>534</v>
      </c>
      <c r="K415" s="143">
        <v>16.5</v>
      </c>
      <c r="L415" s="144">
        <v>161</v>
      </c>
      <c r="M415" s="144">
        <v>390</v>
      </c>
      <c r="O415" s="516"/>
    </row>
    <row r="416" spans="1:15" ht="10.199999999999999" customHeight="1" x14ac:dyDescent="0.4">
      <c r="A416" s="170">
        <v>413</v>
      </c>
      <c r="B416" s="36">
        <v>42124</v>
      </c>
      <c r="C416" s="170" t="s">
        <v>2055</v>
      </c>
      <c r="D416" s="265" t="s">
        <v>2111</v>
      </c>
      <c r="E416" s="265" t="s">
        <v>2114</v>
      </c>
      <c r="F416" s="145" t="s">
        <v>783</v>
      </c>
      <c r="G416" s="146" t="str">
        <f>IF(F416&gt;0.1,Import1!$N$6,"")</f>
        <v>€ /km</v>
      </c>
      <c r="H416" s="147" t="str">
        <f ca="1">IF(F416&gt;0.1,VLOOKUP(B416,Import1!$U:$X,Import1!$O$6,FALSE),"")</f>
        <v>5.972</v>
      </c>
      <c r="I416" s="123"/>
      <c r="J416" s="148" t="s">
        <v>534</v>
      </c>
      <c r="K416" s="149">
        <v>17.3</v>
      </c>
      <c r="L416" s="150">
        <v>192</v>
      </c>
      <c r="M416" s="150">
        <v>460</v>
      </c>
      <c r="O416" s="516"/>
    </row>
    <row r="417" spans="1:15" ht="10.199999999999999" customHeight="1" x14ac:dyDescent="0.4">
      <c r="A417" s="170">
        <v>414</v>
      </c>
      <c r="B417" s="36">
        <v>42125</v>
      </c>
      <c r="C417" s="170" t="s">
        <v>2055</v>
      </c>
      <c r="D417" s="265" t="s">
        <v>2111</v>
      </c>
      <c r="E417" s="265" t="s">
        <v>2114</v>
      </c>
      <c r="F417" s="139" t="s">
        <v>789</v>
      </c>
      <c r="G417" s="140" t="str">
        <f>IF(F417&gt;0.1,Import1!$N$6,"")</f>
        <v>€ /km</v>
      </c>
      <c r="H417" s="141" t="str">
        <f ca="1">IF(F417&gt;0.1,VLOOKUP(B417,Import1!$U:$X,Import1!$O$6,FALSE),"")</f>
        <v>7.625</v>
      </c>
      <c r="I417" s="123"/>
      <c r="J417" s="142" t="s">
        <v>534</v>
      </c>
      <c r="K417" s="143">
        <v>19</v>
      </c>
      <c r="L417" s="144">
        <v>238</v>
      </c>
      <c r="M417" s="144">
        <v>500</v>
      </c>
      <c r="O417" s="516"/>
    </row>
    <row r="418" spans="1:15" ht="10.199999999999999" customHeight="1" x14ac:dyDescent="0.4">
      <c r="A418" s="170">
        <v>415</v>
      </c>
      <c r="B418" s="36" t="s">
        <v>1119</v>
      </c>
      <c r="C418" s="170" t="s">
        <v>2055</v>
      </c>
      <c r="D418" s="265" t="s">
        <v>2111</v>
      </c>
      <c r="E418" s="265" t="s">
        <v>2114</v>
      </c>
      <c r="F418" s="145"/>
      <c r="G418" s="146" t="str">
        <f>IF(F418&gt;0.1,Import1!$N$6,"")</f>
        <v/>
      </c>
      <c r="H418" s="147" t="str">
        <f>IF(F418&gt;0.1,VLOOKUP(B418,Import1!$U:$X,Import1!$O$6,FALSE),"")</f>
        <v/>
      </c>
      <c r="I418" s="123"/>
      <c r="J418" s="148"/>
      <c r="K418" s="149"/>
      <c r="L418" s="150"/>
      <c r="M418" s="150"/>
      <c r="O418" s="516"/>
    </row>
    <row r="419" spans="1:15" ht="10.199999999999999" customHeight="1" x14ac:dyDescent="0.4">
      <c r="A419" s="170">
        <v>416</v>
      </c>
      <c r="B419" s="36">
        <v>42126</v>
      </c>
      <c r="C419" s="170" t="s">
        <v>2055</v>
      </c>
      <c r="D419" s="265" t="s">
        <v>2111</v>
      </c>
      <c r="E419" s="265" t="s">
        <v>2114</v>
      </c>
      <c r="F419" s="139" t="s">
        <v>776</v>
      </c>
      <c r="G419" s="140" t="str">
        <f>IF(F419&gt;0.1,Import1!$N$6,"")</f>
        <v>€ /km</v>
      </c>
      <c r="H419" s="141" t="str">
        <f ca="1">IF(F419&gt;0.1,VLOOKUP(B419,Import1!$U:$X,Import1!$O$6,FALSE),"")</f>
        <v>6.253</v>
      </c>
      <c r="I419" s="123"/>
      <c r="J419" s="142" t="s">
        <v>534</v>
      </c>
      <c r="K419" s="143">
        <v>16.899999999999999</v>
      </c>
      <c r="L419" s="144">
        <v>174.72</v>
      </c>
      <c r="M419" s="144">
        <v>430</v>
      </c>
      <c r="O419" s="516"/>
    </row>
    <row r="420" spans="1:15" ht="10.199999999999999" customHeight="1" x14ac:dyDescent="0.4">
      <c r="A420" s="170">
        <v>417</v>
      </c>
      <c r="B420" s="36">
        <v>42127</v>
      </c>
      <c r="C420" s="170" t="s">
        <v>2055</v>
      </c>
      <c r="D420" s="265" t="s">
        <v>2111</v>
      </c>
      <c r="E420" s="265" t="s">
        <v>2114</v>
      </c>
      <c r="F420" s="145" t="s">
        <v>780</v>
      </c>
      <c r="G420" s="146" t="str">
        <f>IF(F420&gt;0.1,Import1!$N$6,"")</f>
        <v>€ /km</v>
      </c>
      <c r="H420" s="147" t="str">
        <f ca="1">IF(F420&gt;0.1,VLOOKUP(B420,Import1!$U:$X,Import1!$O$6,FALSE),"")</f>
        <v>8.003</v>
      </c>
      <c r="I420" s="123"/>
      <c r="J420" s="148" t="s">
        <v>534</v>
      </c>
      <c r="K420" s="149">
        <v>18</v>
      </c>
      <c r="L420" s="150">
        <v>240</v>
      </c>
      <c r="M420" s="150">
        <v>500</v>
      </c>
      <c r="O420" s="516"/>
    </row>
    <row r="421" spans="1:15" ht="10.199999999999999" customHeight="1" x14ac:dyDescent="0.4">
      <c r="A421" s="170">
        <v>418</v>
      </c>
      <c r="B421" s="36">
        <v>42128</v>
      </c>
      <c r="C421" s="170" t="s">
        <v>2055</v>
      </c>
      <c r="D421" s="265" t="s">
        <v>2111</v>
      </c>
      <c r="E421" s="265" t="s">
        <v>2114</v>
      </c>
      <c r="F421" s="139" t="s">
        <v>784</v>
      </c>
      <c r="G421" s="140" t="str">
        <f>IF(F421&gt;0.1,Import1!$N$6,"")</f>
        <v>€ /km</v>
      </c>
      <c r="H421" s="141" t="str">
        <f ca="1">IF(F421&gt;0.1,VLOOKUP(B421,Import1!$U:$X,Import1!$O$6,FALSE),"")</f>
        <v>9.014</v>
      </c>
      <c r="I421" s="123"/>
      <c r="J421" s="142" t="s">
        <v>534</v>
      </c>
      <c r="K421" s="143">
        <v>18.399999999999999</v>
      </c>
      <c r="L421" s="144">
        <v>285.12</v>
      </c>
      <c r="M421" s="144">
        <v>580</v>
      </c>
      <c r="O421" s="516"/>
    </row>
    <row r="422" spans="1:15" ht="10.199999999999999" customHeight="1" x14ac:dyDescent="0.4">
      <c r="A422" s="170">
        <v>419</v>
      </c>
      <c r="B422" s="36">
        <v>42129</v>
      </c>
      <c r="C422" s="170" t="s">
        <v>2055</v>
      </c>
      <c r="D422" s="265" t="s">
        <v>2111</v>
      </c>
      <c r="E422" s="265" t="s">
        <v>2114</v>
      </c>
      <c r="F422" s="145" t="s">
        <v>790</v>
      </c>
      <c r="G422" s="146" t="str">
        <f>IF(F422&gt;0.1,Import1!$N$6,"")</f>
        <v>€ /km</v>
      </c>
      <c r="H422" s="147" t="str">
        <f ca="1">IF(F422&gt;0.1,VLOOKUP(B422,Import1!$U:$X,Import1!$O$6,FALSE),"")</f>
        <v>10.665</v>
      </c>
      <c r="I422" s="123"/>
      <c r="J422" s="148" t="s">
        <v>534</v>
      </c>
      <c r="K422" s="149">
        <v>21</v>
      </c>
      <c r="L422" s="150">
        <v>355</v>
      </c>
      <c r="M422" s="150">
        <v>700</v>
      </c>
      <c r="O422" s="516"/>
    </row>
    <row r="423" spans="1:15" ht="10.199999999999999" customHeight="1" x14ac:dyDescent="0.4">
      <c r="A423" s="170">
        <v>420</v>
      </c>
      <c r="B423" s="36" t="s">
        <v>1119</v>
      </c>
      <c r="C423" s="170" t="s">
        <v>2055</v>
      </c>
      <c r="D423" s="265" t="s">
        <v>2111</v>
      </c>
      <c r="E423" s="265" t="s">
        <v>2114</v>
      </c>
      <c r="F423" s="139"/>
      <c r="G423" s="140" t="str">
        <f>IF(F423&gt;0.1,Import1!$N$6,"")</f>
        <v/>
      </c>
      <c r="H423" s="141" t="str">
        <f>IF(F423&gt;0.1,VLOOKUP(B423,Import1!$U:$X,Import1!$O$6,FALSE),"")</f>
        <v/>
      </c>
      <c r="I423" s="123"/>
      <c r="J423" s="142"/>
      <c r="K423" s="143"/>
      <c r="L423" s="144"/>
      <c r="M423" s="144"/>
      <c r="O423" s="516"/>
    </row>
    <row r="424" spans="1:15" ht="10.199999999999999" customHeight="1" x14ac:dyDescent="0.4">
      <c r="A424" s="170">
        <v>421</v>
      </c>
      <c r="B424" s="36">
        <v>42130</v>
      </c>
      <c r="C424" s="170" t="s">
        <v>2055</v>
      </c>
      <c r="D424" s="265" t="s">
        <v>2111</v>
      </c>
      <c r="E424" s="265" t="s">
        <v>2114</v>
      </c>
      <c r="F424" s="145" t="s">
        <v>785</v>
      </c>
      <c r="G424" s="146" t="str">
        <f>IF(F424&gt;0.1,Import1!$N$6,"")</f>
        <v>€ /km</v>
      </c>
      <c r="H424" s="147" t="str">
        <f ca="1">IF(F424&gt;0.1,VLOOKUP(B424,Import1!$U:$X,Import1!$O$6,FALSE),"")</f>
        <v>14.718</v>
      </c>
      <c r="I424" s="123"/>
      <c r="J424" s="148" t="s">
        <v>534</v>
      </c>
      <c r="K424" s="149" t="s">
        <v>1126</v>
      </c>
      <c r="L424" s="150">
        <v>504</v>
      </c>
      <c r="M424" s="150">
        <v>765</v>
      </c>
      <c r="O424" s="516"/>
    </row>
    <row r="425" spans="1:15" ht="10.199999999999999" customHeight="1" x14ac:dyDescent="0.4">
      <c r="A425" s="170">
        <v>422</v>
      </c>
      <c r="B425" s="36">
        <v>42131</v>
      </c>
      <c r="C425" s="170" t="s">
        <v>2055</v>
      </c>
      <c r="D425" s="265" t="s">
        <v>2111</v>
      </c>
      <c r="E425" s="265" t="s">
        <v>2114</v>
      </c>
      <c r="F425" s="139" t="s">
        <v>786</v>
      </c>
      <c r="G425" s="140" t="str">
        <f>IF(F425&gt;0.1,Import1!$N$6,"")</f>
        <v>€ /km</v>
      </c>
      <c r="H425" s="141" t="str">
        <f ca="1">IF(F425&gt;0.1,VLOOKUP(B425,Import1!$U:$X,Import1!$O$6,FALSE),"")</f>
        <v>20.468</v>
      </c>
      <c r="I425" s="123"/>
      <c r="J425" s="142" t="s">
        <v>534</v>
      </c>
      <c r="K425" s="143" t="s">
        <v>1127</v>
      </c>
      <c r="L425" s="144">
        <v>796</v>
      </c>
      <c r="M425" s="144">
        <v>1060</v>
      </c>
      <c r="O425" s="516"/>
    </row>
    <row r="426" spans="1:15" ht="10.199999999999999" customHeight="1" x14ac:dyDescent="0.4">
      <c r="A426" s="170">
        <v>423</v>
      </c>
      <c r="B426" s="36" t="s">
        <v>1119</v>
      </c>
      <c r="C426" s="170" t="s">
        <v>2056</v>
      </c>
      <c r="D426" s="265" t="s">
        <v>2111</v>
      </c>
      <c r="E426" s="265" t="s">
        <v>2115</v>
      </c>
      <c r="H426" s="153"/>
      <c r="I426" s="123"/>
      <c r="O426" s="516"/>
    </row>
    <row r="427" spans="1:15" ht="9" customHeight="1" x14ac:dyDescent="0.4">
      <c r="A427" s="170">
        <v>424</v>
      </c>
      <c r="B427" s="36" t="s">
        <v>1119</v>
      </c>
      <c r="C427" s="170" t="s">
        <v>2056</v>
      </c>
      <c r="D427" s="265" t="s">
        <v>2111</v>
      </c>
      <c r="E427" s="265" t="s">
        <v>2115</v>
      </c>
      <c r="F427" s="527" t="str">
        <f>VLOOKUP(C427,GrupeTable!A:P,13,0)</f>
        <v>E-AYY(Eca)</v>
      </c>
      <c r="G427" s="52"/>
      <c r="H427" s="529" t="str">
        <f>VLOOKUP(C427,GrupeTable!A:P,14,0)</f>
        <v>PP00-A | NAYY</v>
      </c>
      <c r="I427" s="529"/>
      <c r="J427" s="529" t="e">
        <f>_xlfn.XLOOKUP(C427,#REF!,#REF!)</f>
        <v>#REF!</v>
      </c>
      <c r="K427" s="520" t="str">
        <f>VLOOKUP(C427,GrupeTable!A:P,15,0)</f>
        <v>Energetski 0,6/1 kV kabel izoliran i oplašten PVC-om, s Al vodičima</v>
      </c>
      <c r="L427" s="521"/>
      <c r="M427" s="522"/>
      <c r="O427" s="516"/>
    </row>
    <row r="428" spans="1:15" ht="9" customHeight="1" x14ac:dyDescent="0.4">
      <c r="A428" s="170">
        <v>425</v>
      </c>
      <c r="B428" s="36" t="s">
        <v>1119</v>
      </c>
      <c r="C428" s="170" t="s">
        <v>2056</v>
      </c>
      <c r="D428" s="265" t="s">
        <v>2111</v>
      </c>
      <c r="E428" s="265" t="s">
        <v>2115</v>
      </c>
      <c r="F428" s="528"/>
      <c r="G428" s="53"/>
      <c r="H428" s="530"/>
      <c r="I428" s="530"/>
      <c r="J428" s="530"/>
      <c r="K428" s="56"/>
      <c r="L428" s="54"/>
      <c r="M428" s="55" t="str">
        <f>VLOOKUP(C427,GrupeTable!A:P,16,0)</f>
        <v>HRN HD 603 S1</v>
      </c>
      <c r="O428" s="516"/>
    </row>
    <row r="429" spans="1:15" ht="5.0999999999999996" customHeight="1" x14ac:dyDescent="0.4">
      <c r="A429" s="170">
        <v>426</v>
      </c>
      <c r="B429" s="36" t="s">
        <v>1119</v>
      </c>
      <c r="C429" s="170" t="s">
        <v>2056</v>
      </c>
      <c r="D429" s="265" t="s">
        <v>2111</v>
      </c>
      <c r="E429" s="265" t="s">
        <v>2115</v>
      </c>
      <c r="F429" s="46"/>
      <c r="G429" s="2"/>
      <c r="H429" s="113"/>
      <c r="I429" s="45"/>
      <c r="J429" s="57"/>
      <c r="K429" s="49"/>
      <c r="L429" s="50"/>
      <c r="M429" s="48"/>
      <c r="O429" s="516"/>
    </row>
    <row r="430" spans="1:15" ht="10.199999999999999" customHeight="1" x14ac:dyDescent="0.4">
      <c r="A430" s="170">
        <v>427</v>
      </c>
      <c r="B430" s="36">
        <v>42201</v>
      </c>
      <c r="C430" s="170" t="s">
        <v>2056</v>
      </c>
      <c r="D430" s="265" t="s">
        <v>2111</v>
      </c>
      <c r="E430" s="265" t="s">
        <v>2115</v>
      </c>
      <c r="F430" s="139" t="s">
        <v>581</v>
      </c>
      <c r="G430" s="140" t="str">
        <f>IF(F430&gt;0.1,Import1!$N$6,"")</f>
        <v>€ /km</v>
      </c>
      <c r="H430" s="141" t="str">
        <f ca="1">IF(F430&gt;0.1,VLOOKUP(B430,Import1!$U:$X,Import1!$O$6,FALSE),"")</f>
        <v>2.918</v>
      </c>
      <c r="I430" s="123"/>
      <c r="J430" s="142" t="s">
        <v>534</v>
      </c>
      <c r="K430" s="143">
        <v>20.100000000000001</v>
      </c>
      <c r="L430" s="144">
        <v>185.6</v>
      </c>
      <c r="M430" s="144">
        <v>780</v>
      </c>
      <c r="O430" s="516"/>
    </row>
    <row r="431" spans="1:15" ht="10.199999999999999" customHeight="1" x14ac:dyDescent="0.4">
      <c r="A431" s="170">
        <v>428</v>
      </c>
      <c r="B431" s="36">
        <v>42202</v>
      </c>
      <c r="C431" s="170" t="s">
        <v>2056</v>
      </c>
      <c r="D431" s="265" t="s">
        <v>2111</v>
      </c>
      <c r="E431" s="265" t="s">
        <v>2115</v>
      </c>
      <c r="F431" s="145" t="s">
        <v>647</v>
      </c>
      <c r="G431" s="146" t="str">
        <f>IF(F431&gt;0.1,Import1!$N$6,"")</f>
        <v>€ /km</v>
      </c>
      <c r="H431" s="147" t="str">
        <f ca="1">IF(F431&gt;0.1,VLOOKUP(B431,Import1!$U:$X,Import1!$O$6,FALSE),"")</f>
        <v>4.163</v>
      </c>
      <c r="I431" s="123"/>
      <c r="J431" s="148" t="s">
        <v>534</v>
      </c>
      <c r="K431" s="149" t="s">
        <v>754</v>
      </c>
      <c r="L431" s="150">
        <v>290</v>
      </c>
      <c r="M431" s="150">
        <v>890</v>
      </c>
      <c r="O431" s="516"/>
    </row>
    <row r="432" spans="1:15" ht="10.199999999999999" customHeight="1" x14ac:dyDescent="0.4">
      <c r="A432" s="170">
        <v>429</v>
      </c>
      <c r="B432" s="36">
        <v>42203</v>
      </c>
      <c r="C432" s="170" t="s">
        <v>2056</v>
      </c>
      <c r="D432" s="265" t="s">
        <v>2111</v>
      </c>
      <c r="E432" s="265" t="s">
        <v>2115</v>
      </c>
      <c r="F432" s="139" t="s">
        <v>650</v>
      </c>
      <c r="G432" s="140" t="str">
        <f>IF(F432&gt;0.1,Import1!$N$6,"")</f>
        <v>€ /km</v>
      </c>
      <c r="H432" s="141" t="str">
        <f ca="1">IF(F432&gt;0.1,VLOOKUP(B432,Import1!$U:$X,Import1!$O$6,FALSE),"")</f>
        <v>5.680</v>
      </c>
      <c r="I432" s="123"/>
      <c r="J432" s="142" t="s">
        <v>534</v>
      </c>
      <c r="K432" s="143" t="s">
        <v>810</v>
      </c>
      <c r="L432" s="144">
        <v>406</v>
      </c>
      <c r="M432" s="144">
        <v>1090</v>
      </c>
      <c r="O432" s="516"/>
    </row>
    <row r="433" spans="1:15" ht="10.199999999999999" customHeight="1" x14ac:dyDescent="0.4">
      <c r="A433" s="170">
        <v>430</v>
      </c>
      <c r="B433" s="36">
        <v>42204</v>
      </c>
      <c r="C433" s="170" t="s">
        <v>2056</v>
      </c>
      <c r="D433" s="265" t="s">
        <v>2111</v>
      </c>
      <c r="E433" s="265" t="s">
        <v>2115</v>
      </c>
      <c r="F433" s="145" t="s">
        <v>652</v>
      </c>
      <c r="G433" s="146" t="str">
        <f>IF(F433&gt;0.1,Import1!$N$6,"")</f>
        <v>€ /km</v>
      </c>
      <c r="H433" s="147" t="str">
        <f ca="1">IF(F433&gt;0.1,VLOOKUP(B433,Import1!$U:$X,Import1!$O$6,FALSE),"")</f>
        <v>7.367</v>
      </c>
      <c r="I433" s="123"/>
      <c r="J433" s="148" t="s">
        <v>534</v>
      </c>
      <c r="K433" s="149" t="s">
        <v>755</v>
      </c>
      <c r="L433" s="150">
        <v>580</v>
      </c>
      <c r="M433" s="150">
        <v>1150</v>
      </c>
      <c r="O433" s="516"/>
    </row>
    <row r="434" spans="1:15" ht="10.199999999999999" customHeight="1" x14ac:dyDescent="0.4">
      <c r="A434" s="170">
        <v>431</v>
      </c>
      <c r="B434" s="36">
        <v>42205</v>
      </c>
      <c r="C434" s="170" t="s">
        <v>2056</v>
      </c>
      <c r="D434" s="265" t="s">
        <v>2111</v>
      </c>
      <c r="E434" s="265" t="s">
        <v>2115</v>
      </c>
      <c r="F434" s="139" t="s">
        <v>653</v>
      </c>
      <c r="G434" s="140" t="str">
        <f>IF(F434&gt;0.1,Import1!$N$6,"")</f>
        <v>€ /km</v>
      </c>
      <c r="H434" s="141" t="str">
        <f ca="1">IF(F434&gt;0.1,VLOOKUP(B434,Import1!$U:$X,Import1!$O$6,FALSE),"")</f>
        <v>9.999</v>
      </c>
      <c r="I434" s="123"/>
      <c r="J434" s="142" t="s">
        <v>534</v>
      </c>
      <c r="K434" s="143" t="s">
        <v>756</v>
      </c>
      <c r="L434" s="144">
        <v>812</v>
      </c>
      <c r="M434" s="144">
        <v>1451</v>
      </c>
      <c r="O434" s="516"/>
    </row>
    <row r="435" spans="1:15" ht="10.199999999999999" customHeight="1" x14ac:dyDescent="0.4">
      <c r="A435" s="170">
        <v>432</v>
      </c>
      <c r="B435" s="36">
        <v>42206</v>
      </c>
      <c r="C435" s="170" t="s">
        <v>2056</v>
      </c>
      <c r="D435" s="265" t="s">
        <v>2111</v>
      </c>
      <c r="E435" s="265" t="s">
        <v>2115</v>
      </c>
      <c r="F435" s="145" t="s">
        <v>655</v>
      </c>
      <c r="G435" s="146" t="str">
        <f>IF(F435&gt;0.1,Import1!$N$6,"")</f>
        <v>€ /km</v>
      </c>
      <c r="H435" s="147" t="str">
        <f ca="1">IF(F435&gt;0.1,VLOOKUP(B435,Import1!$U:$X,Import1!$O$6,FALSE),"")</f>
        <v>12.360</v>
      </c>
      <c r="I435" s="123"/>
      <c r="J435" s="148" t="s">
        <v>534</v>
      </c>
      <c r="K435" s="149" t="s">
        <v>811</v>
      </c>
      <c r="L435" s="150">
        <v>1102</v>
      </c>
      <c r="M435" s="150">
        <v>1967</v>
      </c>
      <c r="O435" s="516"/>
    </row>
    <row r="436" spans="1:15" ht="10.199999999999999" customHeight="1" x14ac:dyDescent="0.4">
      <c r="A436" s="170">
        <v>433</v>
      </c>
      <c r="B436" s="36">
        <v>42207</v>
      </c>
      <c r="C436" s="170" t="s">
        <v>2056</v>
      </c>
      <c r="D436" s="265" t="s">
        <v>2111</v>
      </c>
      <c r="E436" s="265" t="s">
        <v>2115</v>
      </c>
      <c r="F436" s="139" t="s">
        <v>800</v>
      </c>
      <c r="G436" s="140" t="str">
        <f>IF(F436&gt;0.1,Import1!$N$6,"")</f>
        <v>€ /km</v>
      </c>
      <c r="H436" s="141" t="str">
        <f ca="1">IF(F436&gt;0.1,VLOOKUP(B436,Import1!$U:$X,Import1!$O$6,FALSE),"")</f>
        <v>15.601</v>
      </c>
      <c r="I436" s="123"/>
      <c r="J436" s="142" t="s">
        <v>534</v>
      </c>
      <c r="K436" s="143" t="s">
        <v>812</v>
      </c>
      <c r="L436" s="144">
        <v>1392</v>
      </c>
      <c r="M436" s="144">
        <v>2274</v>
      </c>
      <c r="O436" s="516"/>
    </row>
    <row r="437" spans="1:15" ht="10.199999999999999" customHeight="1" x14ac:dyDescent="0.4">
      <c r="A437" s="170">
        <v>434</v>
      </c>
      <c r="B437" s="36">
        <v>42208</v>
      </c>
      <c r="C437" s="170" t="s">
        <v>2056</v>
      </c>
      <c r="D437" s="265" t="s">
        <v>2111</v>
      </c>
      <c r="E437" s="265" t="s">
        <v>2115</v>
      </c>
      <c r="F437" s="145" t="s">
        <v>801</v>
      </c>
      <c r="G437" s="146" t="str">
        <f>IF(F437&gt;0.1,Import1!$N$6,"")</f>
        <v>€ /km</v>
      </c>
      <c r="H437" s="147" t="str">
        <f ca="1">IF(F437&gt;0.1,VLOOKUP(B437,Import1!$U:$X,Import1!$O$6,FALSE),"")</f>
        <v>18.338</v>
      </c>
      <c r="I437" s="123"/>
      <c r="J437" s="148" t="s">
        <v>534</v>
      </c>
      <c r="K437" s="149">
        <v>46</v>
      </c>
      <c r="L437" s="150">
        <v>1740</v>
      </c>
      <c r="M437" s="150">
        <v>2910</v>
      </c>
      <c r="O437" s="516"/>
    </row>
    <row r="438" spans="1:15" ht="10.199999999999999" customHeight="1" x14ac:dyDescent="0.4">
      <c r="A438" s="170">
        <v>435</v>
      </c>
      <c r="B438" s="36">
        <v>42209</v>
      </c>
      <c r="C438" s="170" t="s">
        <v>2056</v>
      </c>
      <c r="D438" s="265" t="s">
        <v>2111</v>
      </c>
      <c r="E438" s="265" t="s">
        <v>2115</v>
      </c>
      <c r="F438" s="139" t="s">
        <v>943</v>
      </c>
      <c r="G438" s="140" t="str">
        <f>IF(F438&gt;0.1,Import1!$N$6,"")</f>
        <v>€ /km</v>
      </c>
      <c r="H438" s="141" t="str">
        <f ca="1">IF(F438&gt;0.1,VLOOKUP(B438,Import1!$U:$X,Import1!$O$6,FALSE),"")</f>
        <v>23.157</v>
      </c>
      <c r="I438" s="123"/>
      <c r="J438" s="142" t="s">
        <v>534</v>
      </c>
      <c r="K438" s="143" t="s">
        <v>813</v>
      </c>
      <c r="L438" s="144">
        <v>2146</v>
      </c>
      <c r="M438" s="144">
        <v>3570</v>
      </c>
      <c r="O438" s="516"/>
    </row>
    <row r="439" spans="1:15" ht="10.199999999999999" customHeight="1" x14ac:dyDescent="0.4">
      <c r="A439" s="170">
        <v>436</v>
      </c>
      <c r="B439" s="36">
        <v>42210</v>
      </c>
      <c r="C439" s="170" t="s">
        <v>2056</v>
      </c>
      <c r="D439" s="265" t="s">
        <v>2111</v>
      </c>
      <c r="E439" s="265" t="s">
        <v>2115</v>
      </c>
      <c r="F439" s="145" t="s">
        <v>944</v>
      </c>
      <c r="G439" s="146" t="str">
        <f>IF(F439&gt;0.1,Import1!$N$6,"")</f>
        <v>€ /km</v>
      </c>
      <c r="H439" s="147" t="str">
        <f ca="1">IF(F439&gt;0.1,VLOOKUP(B439,Import1!$U:$X,Import1!$O$6,FALSE),"")</f>
        <v>30.030</v>
      </c>
      <c r="I439" s="123"/>
      <c r="J439" s="148" t="s">
        <v>534</v>
      </c>
      <c r="K439" s="149" t="s">
        <v>814</v>
      </c>
      <c r="L439" s="150">
        <v>2784</v>
      </c>
      <c r="M439" s="150">
        <v>4380</v>
      </c>
      <c r="O439" s="516"/>
    </row>
    <row r="440" spans="1:15" ht="10.199999999999999" customHeight="1" x14ac:dyDescent="0.4">
      <c r="A440" s="170">
        <v>437</v>
      </c>
      <c r="B440" s="36" t="s">
        <v>1119</v>
      </c>
      <c r="C440" s="170" t="s">
        <v>2057</v>
      </c>
      <c r="D440" s="265" t="s">
        <v>2111</v>
      </c>
      <c r="E440" s="265" t="s">
        <v>2116</v>
      </c>
      <c r="H440" s="153"/>
      <c r="I440" s="123"/>
      <c r="O440" s="516"/>
    </row>
    <row r="441" spans="1:15" ht="9" customHeight="1" x14ac:dyDescent="0.4">
      <c r="A441" s="170">
        <v>438</v>
      </c>
      <c r="B441" s="36" t="s">
        <v>1119</v>
      </c>
      <c r="C441" s="170" t="s">
        <v>2057</v>
      </c>
      <c r="D441" s="265" t="s">
        <v>2111</v>
      </c>
      <c r="E441" s="265" t="s">
        <v>2116</v>
      </c>
      <c r="F441" s="523" t="str">
        <f>VLOOKUP(C441,GrupeTable!A:P,13,0)</f>
        <v>X00-A</v>
      </c>
      <c r="G441" s="52"/>
      <c r="H441" s="525" t="str">
        <f>VLOOKUP(C441,GrupeTable!A:P,14,0)</f>
        <v>Elkalex | NFA2X | N1XD4-AR</v>
      </c>
      <c r="I441" s="525"/>
      <c r="J441" s="525" t="e">
        <f>_xlfn.XLOOKUP(C441,#REF!,#REF!)</f>
        <v>#REF!</v>
      </c>
      <c r="K441" s="520" t="str">
        <f>VLOOKUP(C441,GrupeTable!A:P,15,0)</f>
        <v>Samonosivi kabelski snop 0,6/1 kV s XLPE-izolacijom</v>
      </c>
      <c r="L441" s="521"/>
      <c r="M441" s="522"/>
      <c r="O441" s="516"/>
    </row>
    <row r="442" spans="1:15" ht="9" customHeight="1" x14ac:dyDescent="0.4">
      <c r="A442" s="170">
        <v>439</v>
      </c>
      <c r="B442" s="36" t="s">
        <v>1119</v>
      </c>
      <c r="C442" s="170" t="s">
        <v>2057</v>
      </c>
      <c r="D442" s="265" t="s">
        <v>2111</v>
      </c>
      <c r="E442" s="265" t="s">
        <v>2116</v>
      </c>
      <c r="F442" s="524"/>
      <c r="G442" s="53"/>
      <c r="H442" s="526"/>
      <c r="I442" s="526"/>
      <c r="J442" s="526"/>
      <c r="K442" s="56"/>
      <c r="L442" s="54"/>
      <c r="M442" s="55" t="str">
        <f>VLOOKUP(C441,GrupeTable!A:P,16,0)</f>
        <v>HRN HD 626 S1</v>
      </c>
      <c r="O442" s="516"/>
    </row>
    <row r="443" spans="1:15" ht="5.0999999999999996" customHeight="1" x14ac:dyDescent="0.4">
      <c r="A443" s="170">
        <v>440</v>
      </c>
      <c r="B443" s="36" t="s">
        <v>1119</v>
      </c>
      <c r="C443" s="170" t="s">
        <v>2057</v>
      </c>
      <c r="D443" s="265" t="s">
        <v>2111</v>
      </c>
      <c r="E443" s="265" t="s">
        <v>2116</v>
      </c>
      <c r="F443" s="46"/>
      <c r="G443" s="2"/>
      <c r="H443" s="113"/>
      <c r="I443" s="45"/>
      <c r="J443" s="57"/>
      <c r="K443" s="49"/>
      <c r="L443" s="50"/>
      <c r="M443" s="48"/>
      <c r="O443" s="516"/>
    </row>
    <row r="444" spans="1:15" ht="10.199999999999999" customHeight="1" x14ac:dyDescent="0.4">
      <c r="A444" s="170">
        <v>441</v>
      </c>
      <c r="B444" s="36">
        <v>42301</v>
      </c>
      <c r="C444" s="170" t="s">
        <v>2057</v>
      </c>
      <c r="D444" s="265" t="s">
        <v>2111</v>
      </c>
      <c r="E444" s="265" t="s">
        <v>2116</v>
      </c>
      <c r="F444" s="139" t="s">
        <v>803</v>
      </c>
      <c r="G444" s="140" t="str">
        <f>IF(F444&gt;0.1,Import1!$N$6,"")</f>
        <v>€ /km</v>
      </c>
      <c r="H444" s="141" t="str">
        <f ca="1">IF(F444&gt;0.1,VLOOKUP(B444,Import1!$U:$X,Import1!$O$6,FALSE),"")</f>
        <v>1.073</v>
      </c>
      <c r="I444" s="123"/>
      <c r="J444" s="142" t="s">
        <v>534</v>
      </c>
      <c r="K444" s="143">
        <v>0</v>
      </c>
      <c r="L444" s="144">
        <v>93</v>
      </c>
      <c r="M444" s="144">
        <v>161</v>
      </c>
      <c r="O444" s="516"/>
    </row>
    <row r="445" spans="1:15" ht="10.199999999999999" customHeight="1" x14ac:dyDescent="0.4">
      <c r="A445" s="170">
        <v>442</v>
      </c>
      <c r="B445" s="36">
        <v>42302</v>
      </c>
      <c r="C445" s="170" t="s">
        <v>2057</v>
      </c>
      <c r="D445" s="265" t="s">
        <v>2111</v>
      </c>
      <c r="E445" s="265" t="s">
        <v>2116</v>
      </c>
      <c r="F445" s="145" t="s">
        <v>581</v>
      </c>
      <c r="G445" s="146" t="str">
        <f>IF(F445&gt;0.1,Import1!$N$6,"")</f>
        <v>€ /km</v>
      </c>
      <c r="H445" s="147" t="str">
        <f ca="1">IF(F445&gt;0.1,VLOOKUP(B445,Import1!$U:$X,Import1!$O$6,FALSE),"")</f>
        <v>2.172</v>
      </c>
      <c r="I445" s="123"/>
      <c r="J445" s="148" t="s">
        <v>534</v>
      </c>
      <c r="K445" s="149">
        <v>0</v>
      </c>
      <c r="L445" s="150">
        <v>186</v>
      </c>
      <c r="M445" s="150">
        <v>322</v>
      </c>
      <c r="O445" s="516"/>
    </row>
    <row r="446" spans="1:15" ht="10.199999999999999" customHeight="1" x14ac:dyDescent="0.4">
      <c r="A446" s="170">
        <v>443</v>
      </c>
      <c r="B446" s="36" t="s">
        <v>1119</v>
      </c>
      <c r="C446" s="170" t="s">
        <v>2058</v>
      </c>
      <c r="D446" s="265" t="s">
        <v>2088</v>
      </c>
      <c r="E446" s="265" t="s">
        <v>2117</v>
      </c>
      <c r="H446" s="153"/>
      <c r="I446" s="123"/>
    </row>
    <row r="447" spans="1:15" ht="10.199999999999999" customHeight="1" x14ac:dyDescent="0.4">
      <c r="A447" s="170">
        <v>444</v>
      </c>
      <c r="B447" s="36" t="s">
        <v>1119</v>
      </c>
      <c r="C447" s="170" t="s">
        <v>2058</v>
      </c>
      <c r="D447" s="265" t="s">
        <v>2088</v>
      </c>
      <c r="E447" s="265" t="s">
        <v>2117</v>
      </c>
      <c r="F447" s="523" t="str">
        <f>VLOOKUP(C447,GrupeTable!A:P,13,0)</f>
        <v>Bakreno uže</v>
      </c>
      <c r="G447" s="52"/>
      <c r="H447" s="525">
        <f>VLOOKUP(C447,GrupeTable!A:P,14,0)</f>
        <v>0</v>
      </c>
      <c r="I447" s="525"/>
      <c r="J447" s="525" t="e">
        <f>_xlfn.XLOOKUP(C447,#REF!,#REF!)</f>
        <v>#REF!</v>
      </c>
      <c r="K447" s="520" t="str">
        <f>VLOOKUP(C447,GrupeTable!A:P,15,0)</f>
        <v>Uže za uzemljenje</v>
      </c>
      <c r="L447" s="521"/>
      <c r="M447" s="522"/>
      <c r="O447" s="517" t="s">
        <v>2156</v>
      </c>
    </row>
    <row r="448" spans="1:15" ht="10.199999999999999" customHeight="1" x14ac:dyDescent="0.4">
      <c r="A448" s="170">
        <v>445</v>
      </c>
      <c r="B448" s="36" t="s">
        <v>1119</v>
      </c>
      <c r="C448" s="170" t="s">
        <v>2058</v>
      </c>
      <c r="D448" s="265" t="s">
        <v>2088</v>
      </c>
      <c r="E448" s="265" t="s">
        <v>2117</v>
      </c>
      <c r="F448" s="524"/>
      <c r="G448" s="53"/>
      <c r="H448" s="526"/>
      <c r="I448" s="526"/>
      <c r="J448" s="526"/>
      <c r="K448" s="56"/>
      <c r="L448" s="54"/>
      <c r="M448" s="55" t="str">
        <f>VLOOKUP(C447,GrupeTable!A:P,16,0)</f>
        <v>IEC 60228</v>
      </c>
      <c r="O448" s="517"/>
    </row>
    <row r="449" spans="1:15" ht="5.0999999999999996" customHeight="1" x14ac:dyDescent="0.4">
      <c r="A449" s="170">
        <v>446</v>
      </c>
      <c r="B449" s="36" t="s">
        <v>1119</v>
      </c>
      <c r="C449" s="170" t="s">
        <v>2058</v>
      </c>
      <c r="D449" s="265" t="s">
        <v>2088</v>
      </c>
      <c r="E449" s="265" t="s">
        <v>2117</v>
      </c>
      <c r="F449" s="46"/>
      <c r="G449" s="2"/>
      <c r="H449" s="113"/>
      <c r="I449" s="45"/>
      <c r="J449" s="57"/>
      <c r="K449" s="49"/>
      <c r="L449" s="50"/>
      <c r="M449" s="48"/>
      <c r="O449" s="517"/>
    </row>
    <row r="450" spans="1:15" ht="10.199999999999999" customHeight="1" x14ac:dyDescent="0.4">
      <c r="A450" s="170">
        <v>447</v>
      </c>
      <c r="B450" s="36">
        <v>52401</v>
      </c>
      <c r="C450" s="170" t="s">
        <v>2058</v>
      </c>
      <c r="D450" s="265" t="s">
        <v>2088</v>
      </c>
      <c r="E450" s="265" t="s">
        <v>2117</v>
      </c>
      <c r="F450" s="139">
        <v>16</v>
      </c>
      <c r="G450" s="140" t="str">
        <f>IF(F450&gt;0.1,Import1!$N$6,"")</f>
        <v>€ /km</v>
      </c>
      <c r="H450" s="141" t="str">
        <f ca="1">IF(F450&gt;0.1,VLOOKUP(B450,Import1!$U:$X,Import1!$O$6,FALSE),"")</f>
        <v>2.936</v>
      </c>
      <c r="I450" s="123"/>
      <c r="J450" s="142" t="s">
        <v>534</v>
      </c>
      <c r="K450" s="143">
        <v>5</v>
      </c>
      <c r="L450" s="144">
        <v>140</v>
      </c>
      <c r="M450" s="144">
        <v>140</v>
      </c>
      <c r="O450" s="517"/>
    </row>
    <row r="451" spans="1:15" ht="10.199999999999999" customHeight="1" x14ac:dyDescent="0.4">
      <c r="A451" s="170">
        <v>448</v>
      </c>
      <c r="B451" s="36">
        <v>52402</v>
      </c>
      <c r="C451" s="170" t="s">
        <v>2058</v>
      </c>
      <c r="D451" s="265" t="s">
        <v>2088</v>
      </c>
      <c r="E451" s="265" t="s">
        <v>2117</v>
      </c>
      <c r="F451" s="145">
        <v>25</v>
      </c>
      <c r="G451" s="146" t="str">
        <f>IF(F451&gt;0.1,Import1!$N$6,"")</f>
        <v>€ /km</v>
      </c>
      <c r="H451" s="147" t="str">
        <f ca="1">IF(F451&gt;0.1,VLOOKUP(B451,Import1!$U:$X,Import1!$O$6,FALSE),"")</f>
        <v>4.866</v>
      </c>
      <c r="I451" s="123"/>
      <c r="J451" s="148" t="s">
        <v>534</v>
      </c>
      <c r="K451" s="149">
        <v>6</v>
      </c>
      <c r="L451" s="150">
        <v>219</v>
      </c>
      <c r="M451" s="150">
        <v>219</v>
      </c>
      <c r="O451" s="517"/>
    </row>
    <row r="452" spans="1:15" ht="10.199999999999999" customHeight="1" x14ac:dyDescent="0.4">
      <c r="A452" s="170">
        <v>449</v>
      </c>
      <c r="B452" s="36">
        <v>52403</v>
      </c>
      <c r="C452" s="170" t="s">
        <v>2058</v>
      </c>
      <c r="D452" s="265" t="s">
        <v>2088</v>
      </c>
      <c r="E452" s="265" t="s">
        <v>2117</v>
      </c>
      <c r="F452" s="139">
        <v>35</v>
      </c>
      <c r="G452" s="140" t="str">
        <f>IF(F452&gt;0.1,Import1!$N$6,"")</f>
        <v>€ /km</v>
      </c>
      <c r="H452" s="141" t="str">
        <f ca="1">IF(F452&gt;0.1,VLOOKUP(B452,Import1!$U:$X,Import1!$O$6,FALSE),"")</f>
        <v>6.459</v>
      </c>
      <c r="I452" s="123"/>
      <c r="J452" s="142" t="s">
        <v>534</v>
      </c>
      <c r="K452" s="143">
        <v>7</v>
      </c>
      <c r="L452" s="144">
        <v>304</v>
      </c>
      <c r="M452" s="144">
        <v>304</v>
      </c>
      <c r="O452" s="517"/>
    </row>
    <row r="453" spans="1:15" ht="10.199999999999999" customHeight="1" x14ac:dyDescent="0.4">
      <c r="A453" s="170">
        <v>450</v>
      </c>
      <c r="B453" s="36">
        <v>52404</v>
      </c>
      <c r="C453" s="170" t="s">
        <v>2058</v>
      </c>
      <c r="D453" s="265" t="s">
        <v>2088</v>
      </c>
      <c r="E453" s="265" t="s">
        <v>2117</v>
      </c>
      <c r="F453" s="145">
        <v>50</v>
      </c>
      <c r="G453" s="146" t="str">
        <f>IF(F453&gt;0.1,Import1!$N$6,"")</f>
        <v>€ /km</v>
      </c>
      <c r="H453" s="147" t="str">
        <f ca="1">IF(F453&gt;0.1,VLOOKUP(B453,Import1!$U:$X,Import1!$O$6,FALSE),"")</f>
        <v>8.165</v>
      </c>
      <c r="I453" s="123"/>
      <c r="J453" s="148" t="s">
        <v>534</v>
      </c>
      <c r="K453" s="149">
        <v>8</v>
      </c>
      <c r="L453" s="150">
        <v>420</v>
      </c>
      <c r="M453" s="150">
        <v>420</v>
      </c>
      <c r="O453" s="517"/>
    </row>
    <row r="454" spans="1:15" ht="10.199999999999999" customHeight="1" x14ac:dyDescent="0.4">
      <c r="A454" s="170">
        <v>451</v>
      </c>
      <c r="B454" s="36">
        <v>52405</v>
      </c>
      <c r="C454" s="170" t="s">
        <v>2058</v>
      </c>
      <c r="D454" s="265" t="s">
        <v>2088</v>
      </c>
      <c r="E454" s="265" t="s">
        <v>2117</v>
      </c>
      <c r="F454" s="139">
        <v>70</v>
      </c>
      <c r="G454" s="140" t="str">
        <f>IF(F454&gt;0.1,Import1!$N$6,"")</f>
        <v>€ /km</v>
      </c>
      <c r="H454" s="141" t="str">
        <f ca="1">IF(F454&gt;0.1,VLOOKUP(B454,Import1!$U:$X,Import1!$O$6,FALSE),"")</f>
        <v>13.097</v>
      </c>
      <c r="I454" s="123"/>
      <c r="J454" s="142" t="s">
        <v>534</v>
      </c>
      <c r="K454" s="143">
        <v>10</v>
      </c>
      <c r="L454" s="144">
        <v>600</v>
      </c>
      <c r="M454" s="144">
        <v>600</v>
      </c>
      <c r="O454" s="517"/>
    </row>
    <row r="455" spans="1:15" ht="10.199999999999999" customHeight="1" x14ac:dyDescent="0.4">
      <c r="A455" s="170">
        <v>452</v>
      </c>
      <c r="B455" s="36">
        <v>52406</v>
      </c>
      <c r="C455" s="170" t="s">
        <v>2058</v>
      </c>
      <c r="D455" s="265" t="s">
        <v>2088</v>
      </c>
      <c r="E455" s="265" t="s">
        <v>2117</v>
      </c>
      <c r="F455" s="145">
        <v>95</v>
      </c>
      <c r="G455" s="146" t="str">
        <f>IF(F455&gt;0.1,Import1!$N$6,"")</f>
        <v>€ /km</v>
      </c>
      <c r="H455" s="147" t="str">
        <f ca="1">IF(F455&gt;0.1,VLOOKUP(B455,Import1!$U:$X,Import1!$O$6,FALSE),"")</f>
        <v>18.609</v>
      </c>
      <c r="I455" s="123"/>
      <c r="J455" s="148" t="s">
        <v>534</v>
      </c>
      <c r="K455" s="149">
        <v>12</v>
      </c>
      <c r="L455" s="150">
        <v>828</v>
      </c>
      <c r="M455" s="150">
        <v>828</v>
      </c>
      <c r="O455" s="517"/>
    </row>
    <row r="456" spans="1:15" ht="10.199999999999999" customHeight="1" x14ac:dyDescent="0.4">
      <c r="A456" s="170">
        <v>453</v>
      </c>
      <c r="B456" s="36" t="s">
        <v>1119</v>
      </c>
      <c r="C456" s="170" t="s">
        <v>2059</v>
      </c>
      <c r="D456" s="265" t="s">
        <v>2088</v>
      </c>
      <c r="E456" s="265" t="s">
        <v>2089</v>
      </c>
      <c r="H456" s="153"/>
      <c r="I456" s="123"/>
      <c r="O456" s="517"/>
    </row>
    <row r="457" spans="1:15" ht="9" customHeight="1" x14ac:dyDescent="0.4">
      <c r="A457" s="170">
        <v>454</v>
      </c>
      <c r="B457" s="36" t="s">
        <v>1119</v>
      </c>
      <c r="C457" s="170" t="s">
        <v>2059</v>
      </c>
      <c r="D457" s="265" t="s">
        <v>2088</v>
      </c>
      <c r="E457" s="265" t="s">
        <v>2089</v>
      </c>
      <c r="F457" s="523" t="str">
        <f>VLOOKUP(C457,GrupeTable!A:P,13,0)</f>
        <v>Fe/Zn traka</v>
      </c>
      <c r="G457" s="52"/>
      <c r="H457" s="525">
        <f>VLOOKUP(C457,GrupeTable!A:P,14,0)</f>
        <v>0</v>
      </c>
      <c r="I457" s="525"/>
      <c r="J457" s="525" t="e">
        <f>_xlfn.XLOOKUP(C457,#REF!,#REF!)</f>
        <v>#REF!</v>
      </c>
      <c r="K457" s="520" t="str">
        <f>VLOOKUP(C457,GrupeTable!A:P,15,0)</f>
        <v>Traka za uzemljenje i gromobransku zaštitu</v>
      </c>
      <c r="L457" s="521"/>
      <c r="M457" s="522"/>
      <c r="O457" s="517"/>
    </row>
    <row r="458" spans="1:15" ht="9" customHeight="1" x14ac:dyDescent="0.4">
      <c r="A458" s="170">
        <v>455</v>
      </c>
      <c r="B458" s="36" t="s">
        <v>1119</v>
      </c>
      <c r="C458" s="170" t="s">
        <v>2059</v>
      </c>
      <c r="D458" s="265" t="s">
        <v>2088</v>
      </c>
      <c r="E458" s="265" t="s">
        <v>2089</v>
      </c>
      <c r="F458" s="524"/>
      <c r="G458" s="53"/>
      <c r="H458" s="526"/>
      <c r="I458" s="526"/>
      <c r="J458" s="526"/>
      <c r="K458" s="56"/>
      <c r="L458" s="54"/>
      <c r="M458" s="55">
        <f>VLOOKUP(C457,GrupeTable!A:P,16,0)</f>
        <v>0</v>
      </c>
      <c r="O458" s="517"/>
    </row>
    <row r="459" spans="1:15" ht="5.0999999999999996" customHeight="1" x14ac:dyDescent="0.4">
      <c r="A459" s="170">
        <v>456</v>
      </c>
      <c r="B459" s="36" t="s">
        <v>1119</v>
      </c>
      <c r="C459" s="170" t="s">
        <v>2059</v>
      </c>
      <c r="D459" s="265" t="s">
        <v>2088</v>
      </c>
      <c r="E459" s="265" t="s">
        <v>2089</v>
      </c>
      <c r="F459" s="46"/>
      <c r="G459" s="2"/>
      <c r="H459" s="113"/>
      <c r="I459" s="45"/>
      <c r="J459" s="57"/>
      <c r="K459" s="49"/>
      <c r="L459" s="50"/>
      <c r="M459" s="48"/>
      <c r="O459" s="517"/>
    </row>
    <row r="460" spans="1:15" ht="10.199999999999999" customHeight="1" x14ac:dyDescent="0.4">
      <c r="A460" s="170">
        <v>457</v>
      </c>
      <c r="B460" s="36">
        <v>52501</v>
      </c>
      <c r="C460" s="170" t="s">
        <v>2059</v>
      </c>
      <c r="D460" s="265" t="s">
        <v>2088</v>
      </c>
      <c r="E460" s="265" t="s">
        <v>2089</v>
      </c>
      <c r="F460" s="139" t="s">
        <v>815</v>
      </c>
      <c r="G460" s="140" t="str">
        <f>IF(F460&gt;0.1,Import1!$N$6,"")</f>
        <v>€ /km</v>
      </c>
      <c r="H460" s="141" t="str">
        <f ca="1">IF(F460&gt;0.1,VLOOKUP(B460,Import1!$U:$X,Import1!$O$6,FALSE),"")</f>
        <v>3.494</v>
      </c>
      <c r="I460" s="123"/>
      <c r="J460" s="142" t="s">
        <v>816</v>
      </c>
      <c r="K460" s="143"/>
      <c r="L460" s="144" t="s">
        <v>2162</v>
      </c>
      <c r="M460" s="144">
        <v>518</v>
      </c>
      <c r="O460" s="517"/>
    </row>
    <row r="461" spans="1:15" ht="10.199999999999999" customHeight="1" x14ac:dyDescent="0.4">
      <c r="A461" s="170">
        <v>458</v>
      </c>
      <c r="B461" s="36">
        <v>52502</v>
      </c>
      <c r="C461" s="170" t="s">
        <v>2059</v>
      </c>
      <c r="D461" s="265" t="s">
        <v>2088</v>
      </c>
      <c r="E461" s="265" t="s">
        <v>2089</v>
      </c>
      <c r="F461" s="145" t="s">
        <v>817</v>
      </c>
      <c r="G461" s="146" t="str">
        <f>IF(F461&gt;0.1,Import1!$N$6,"")</f>
        <v>€ /km</v>
      </c>
      <c r="H461" s="147" t="str">
        <f ca="1">IF(F461&gt;0.1,VLOOKUP(B461,Import1!$U:$X,Import1!$O$6,FALSE),"")</f>
        <v>3.228</v>
      </c>
      <c r="I461" s="123"/>
      <c r="J461" s="148" t="s">
        <v>818</v>
      </c>
      <c r="K461" s="149"/>
      <c r="L461" s="150" t="s">
        <v>2162</v>
      </c>
      <c r="M461" s="150">
        <v>648</v>
      </c>
      <c r="O461" s="517"/>
    </row>
    <row r="462" spans="1:15" ht="10.199999999999999" customHeight="1" x14ac:dyDescent="0.4">
      <c r="A462" s="170">
        <v>459</v>
      </c>
      <c r="B462" s="36" t="s">
        <v>1119</v>
      </c>
      <c r="C462" s="170" t="s">
        <v>2059</v>
      </c>
      <c r="D462" s="265" t="s">
        <v>2088</v>
      </c>
      <c r="E462" s="265" t="s">
        <v>2089</v>
      </c>
      <c r="F462" s="139"/>
      <c r="G462" s="140" t="str">
        <f>IF(F462&gt;0.1,Import1!$N$6,"")</f>
        <v/>
      </c>
      <c r="H462" s="141" t="str">
        <f>IF(F462&gt;0.1,VLOOKUP(B462,Import1!$U:$X,Import1!$O$6,FALSE),"")</f>
        <v/>
      </c>
      <c r="I462" s="123"/>
      <c r="J462" s="142"/>
      <c r="K462" s="143"/>
      <c r="L462" s="144"/>
      <c r="M462" s="144"/>
      <c r="O462" s="517"/>
    </row>
    <row r="463" spans="1:15" ht="10.199999999999999" customHeight="1" x14ac:dyDescent="0.4">
      <c r="A463" s="170">
        <v>460</v>
      </c>
      <c r="B463" s="36">
        <v>52503</v>
      </c>
      <c r="C463" s="170" t="s">
        <v>2059</v>
      </c>
      <c r="D463" s="265" t="s">
        <v>2088</v>
      </c>
      <c r="E463" s="265" t="s">
        <v>2089</v>
      </c>
      <c r="F463" s="145" t="s">
        <v>819</v>
      </c>
      <c r="G463" s="146" t="str">
        <f>IF(F463&gt;0.1,Import1!$N$6,"")</f>
        <v>€ /km</v>
      </c>
      <c r="H463" s="147" t="str">
        <f ca="1">IF(F463&gt;0.1,VLOOKUP(B463,Import1!$U:$X,Import1!$O$6,FALSE),"")</f>
        <v>3.375</v>
      </c>
      <c r="I463" s="123"/>
      <c r="J463" s="148" t="s">
        <v>818</v>
      </c>
      <c r="K463" s="149"/>
      <c r="L463" s="150" t="s">
        <v>2162</v>
      </c>
      <c r="M463" s="150">
        <v>864</v>
      </c>
      <c r="O463" s="517"/>
    </row>
    <row r="464" spans="1:15" ht="10.199999999999999" customHeight="1" x14ac:dyDescent="0.4">
      <c r="A464" s="170">
        <v>461</v>
      </c>
      <c r="B464" s="36">
        <v>52504</v>
      </c>
      <c r="C464" s="170" t="s">
        <v>2059</v>
      </c>
      <c r="D464" s="265" t="s">
        <v>2088</v>
      </c>
      <c r="E464" s="265" t="s">
        <v>2089</v>
      </c>
      <c r="F464" s="139" t="s">
        <v>820</v>
      </c>
      <c r="G464" s="140" t="str">
        <f>IF(F464&gt;0.1,Import1!$N$6,"")</f>
        <v>€ /km</v>
      </c>
      <c r="H464" s="141" t="str">
        <f ca="1">IF(F464&gt;0.1,VLOOKUP(B464,Import1!$U:$X,Import1!$O$6,FALSE),"")</f>
        <v>3.494</v>
      </c>
      <c r="I464" s="123"/>
      <c r="J464" s="142" t="s">
        <v>821</v>
      </c>
      <c r="K464" s="143"/>
      <c r="L464" s="144" t="s">
        <v>2162</v>
      </c>
      <c r="M464" s="144">
        <v>1036</v>
      </c>
      <c r="O464" s="517"/>
    </row>
    <row r="465" spans="1:15" ht="10.199999999999999" customHeight="1" x14ac:dyDescent="0.4">
      <c r="A465" s="170">
        <v>462</v>
      </c>
      <c r="B465" s="36">
        <v>52505</v>
      </c>
      <c r="C465" s="170" t="s">
        <v>2059</v>
      </c>
      <c r="D465" s="265" t="s">
        <v>2088</v>
      </c>
      <c r="E465" s="265" t="s">
        <v>2089</v>
      </c>
      <c r="F465" s="145" t="s">
        <v>822</v>
      </c>
      <c r="G465" s="146" t="str">
        <f>IF(F465&gt;0.1,Import1!$N$6,"")</f>
        <v>€ /km</v>
      </c>
      <c r="H465" s="147" t="str">
        <f ca="1">IF(F465&gt;0.1,VLOOKUP(B465,Import1!$U:$X,Import1!$O$6,FALSE),"")</f>
        <v>3.494</v>
      </c>
      <c r="I465" s="123"/>
      <c r="J465" s="148" t="s">
        <v>823</v>
      </c>
      <c r="K465" s="149"/>
      <c r="L465" s="150" t="s">
        <v>2162</v>
      </c>
      <c r="M465" s="150">
        <v>1382</v>
      </c>
      <c r="O465" s="517"/>
    </row>
    <row r="466" spans="1:15" ht="10.199999999999999" customHeight="1" x14ac:dyDescent="0.4">
      <c r="A466" s="170">
        <v>463</v>
      </c>
      <c r="B466" s="36" t="s">
        <v>1119</v>
      </c>
      <c r="C466" s="170" t="s">
        <v>2060</v>
      </c>
      <c r="D466" s="265" t="s">
        <v>2083</v>
      </c>
      <c r="E466" s="265" t="s">
        <v>2118</v>
      </c>
      <c r="H466" s="153"/>
      <c r="I466" s="123"/>
    </row>
    <row r="467" spans="1:15" ht="9" customHeight="1" x14ac:dyDescent="0.4">
      <c r="A467" s="170">
        <v>464</v>
      </c>
      <c r="B467" s="36" t="s">
        <v>1119</v>
      </c>
      <c r="C467" s="170" t="s">
        <v>2060</v>
      </c>
      <c r="D467" s="265" t="s">
        <v>2083</v>
      </c>
      <c r="E467" s="265" t="s">
        <v>2118</v>
      </c>
      <c r="F467" s="523" t="str">
        <f>VLOOKUP(C467,GrupeTable!A:P,13,0)</f>
        <v>NHXMH(Dca / B2ca)</v>
      </c>
      <c r="G467" s="52"/>
      <c r="H467" s="525">
        <f>VLOOKUP(C467,GrupeTable!A:P,14,0)</f>
        <v>0</v>
      </c>
      <c r="I467" s="525"/>
      <c r="J467" s="525" t="e">
        <f>_xlfn.XLOOKUP(C467,#REF!,#REF!)</f>
        <v>#REF!</v>
      </c>
      <c r="K467" s="520" t="str">
        <f>VLOOKUP(C467,GrupeTable!A:P,15,0)</f>
        <v>Bezhalogeni instalacijski kabel 300/500 V</v>
      </c>
      <c r="L467" s="521"/>
      <c r="M467" s="522"/>
      <c r="O467" s="518" t="s">
        <v>2157</v>
      </c>
    </row>
    <row r="468" spans="1:15" ht="9" customHeight="1" x14ac:dyDescent="0.4">
      <c r="A468" s="170">
        <v>465</v>
      </c>
      <c r="B468" s="36" t="s">
        <v>1119</v>
      </c>
      <c r="C468" s="170" t="s">
        <v>2060</v>
      </c>
      <c r="D468" s="265" t="s">
        <v>2083</v>
      </c>
      <c r="E468" s="265" t="s">
        <v>2118</v>
      </c>
      <c r="F468" s="524"/>
      <c r="G468" s="53"/>
      <c r="H468" s="526"/>
      <c r="I468" s="526"/>
      <c r="J468" s="526"/>
      <c r="K468" s="56"/>
      <c r="L468" s="54"/>
      <c r="M468" s="55" t="str">
        <f>VLOOKUP(C467,GrupeTable!A:P,16,0)</f>
        <v>DIN VDE 0250 dio 214</v>
      </c>
      <c r="O468" s="518"/>
    </row>
    <row r="469" spans="1:15" ht="5.0999999999999996" customHeight="1" x14ac:dyDescent="0.4">
      <c r="A469" s="170">
        <v>466</v>
      </c>
      <c r="B469" s="36" t="s">
        <v>1119</v>
      </c>
      <c r="C469" s="170" t="s">
        <v>2060</v>
      </c>
      <c r="D469" s="265" t="s">
        <v>2083</v>
      </c>
      <c r="E469" s="265" t="s">
        <v>2118</v>
      </c>
      <c r="F469" s="46"/>
      <c r="G469" s="2"/>
      <c r="H469" s="113"/>
      <c r="I469" s="45"/>
      <c r="J469" s="57"/>
      <c r="K469" s="49"/>
      <c r="L469" s="50"/>
      <c r="M469" s="48"/>
      <c r="O469" s="518"/>
    </row>
    <row r="470" spans="1:15" ht="10.199999999999999" customHeight="1" x14ac:dyDescent="0.4">
      <c r="A470" s="170">
        <v>467</v>
      </c>
      <c r="B470" s="36">
        <v>62601</v>
      </c>
      <c r="C470" s="170" t="s">
        <v>2060</v>
      </c>
      <c r="D470" s="265" t="s">
        <v>2083</v>
      </c>
      <c r="E470" s="265" t="s">
        <v>2118</v>
      </c>
      <c r="F470" s="139" t="s">
        <v>537</v>
      </c>
      <c r="G470" s="140" t="str">
        <f>IF(F470&gt;0.1,Import1!$N$6,"")</f>
        <v>€ /km</v>
      </c>
      <c r="H470" s="141" t="str">
        <f ca="1">IF(F470&gt;0.1,VLOOKUP(B470,Import1!$U:$X,Import1!$O$6,FALSE),"")</f>
        <v>1.025</v>
      </c>
      <c r="I470" s="123"/>
      <c r="J470" s="142">
        <v>500</v>
      </c>
      <c r="K470" s="143">
        <v>8</v>
      </c>
      <c r="L470" s="144">
        <v>28.8</v>
      </c>
      <c r="M470" s="144">
        <v>120</v>
      </c>
      <c r="O470" s="518"/>
    </row>
    <row r="471" spans="1:15" ht="10.199999999999999" customHeight="1" x14ac:dyDescent="0.4">
      <c r="A471" s="170">
        <v>468</v>
      </c>
      <c r="B471" s="36">
        <v>62602</v>
      </c>
      <c r="C471" s="170" t="s">
        <v>2060</v>
      </c>
      <c r="D471" s="265" t="s">
        <v>2083</v>
      </c>
      <c r="E471" s="265" t="s">
        <v>2118</v>
      </c>
      <c r="F471" s="145" t="s">
        <v>538</v>
      </c>
      <c r="G471" s="146" t="str">
        <f>IF(F471&gt;0.1,Import1!$N$6,"")</f>
        <v>€ /km</v>
      </c>
      <c r="H471" s="147" t="str">
        <f ca="1">IF(F471&gt;0.1,VLOOKUP(B471,Import1!$U:$X,Import1!$O$6,FALSE),"")</f>
        <v>1.257</v>
      </c>
      <c r="I471" s="123"/>
      <c r="J471" s="148">
        <v>500</v>
      </c>
      <c r="K471" s="149">
        <v>8.4</v>
      </c>
      <c r="L471" s="150">
        <v>43.2</v>
      </c>
      <c r="M471" s="150">
        <v>133</v>
      </c>
      <c r="O471" s="518"/>
    </row>
    <row r="472" spans="1:15" ht="10.199999999999999" customHeight="1" x14ac:dyDescent="0.4">
      <c r="A472" s="170">
        <v>469</v>
      </c>
      <c r="B472" s="36">
        <v>62606</v>
      </c>
      <c r="C472" s="170" t="s">
        <v>2060</v>
      </c>
      <c r="D472" s="265" t="s">
        <v>2083</v>
      </c>
      <c r="E472" s="265" t="s">
        <v>2118</v>
      </c>
      <c r="F472" s="139" t="s">
        <v>540</v>
      </c>
      <c r="G472" s="140" t="str">
        <f>IF(F472&gt;0.1,Import1!$N$6,"")</f>
        <v>€ /km</v>
      </c>
      <c r="H472" s="141" t="str">
        <f ca="1">IF(F472&gt;0.1,VLOOKUP(B472,Import1!$U:$X,Import1!$O$6,FALSE),"")</f>
        <v>1.858</v>
      </c>
      <c r="I472" s="123"/>
      <c r="J472" s="142">
        <v>500</v>
      </c>
      <c r="K472" s="143">
        <v>9</v>
      </c>
      <c r="L472" s="144">
        <v>57.6</v>
      </c>
      <c r="M472" s="144">
        <v>157</v>
      </c>
      <c r="O472" s="518"/>
    </row>
    <row r="473" spans="1:15" ht="10.199999999999999" customHeight="1" x14ac:dyDescent="0.4">
      <c r="A473" s="170">
        <v>470</v>
      </c>
      <c r="B473" s="36">
        <v>62607</v>
      </c>
      <c r="C473" s="170" t="s">
        <v>2060</v>
      </c>
      <c r="D473" s="265" t="s">
        <v>2083</v>
      </c>
      <c r="E473" s="265" t="s">
        <v>2118</v>
      </c>
      <c r="F473" s="145" t="s">
        <v>541</v>
      </c>
      <c r="G473" s="146" t="str">
        <f>IF(F473&gt;0.1,Import1!$N$6,"")</f>
        <v>€ /km</v>
      </c>
      <c r="H473" s="147" t="str">
        <f ca="1">IF(F473&gt;0.1,VLOOKUP(B473,Import1!$U:$X,Import1!$O$6,FALSE),"")</f>
        <v>2.126</v>
      </c>
      <c r="I473" s="123"/>
      <c r="J473" s="148">
        <v>500</v>
      </c>
      <c r="K473" s="149">
        <v>9.6</v>
      </c>
      <c r="L473" s="150">
        <v>72</v>
      </c>
      <c r="M473" s="150">
        <v>183</v>
      </c>
      <c r="O473" s="518"/>
    </row>
    <row r="474" spans="1:15" ht="10.199999999999999" customHeight="1" x14ac:dyDescent="0.4">
      <c r="A474" s="170">
        <v>471</v>
      </c>
      <c r="B474" s="36" t="s">
        <v>1119</v>
      </c>
      <c r="C474" s="170" t="s">
        <v>2060</v>
      </c>
      <c r="D474" s="265" t="s">
        <v>2083</v>
      </c>
      <c r="E474" s="265" t="s">
        <v>2118</v>
      </c>
      <c r="F474" s="139"/>
      <c r="G474" s="140" t="str">
        <f>IF(F474&gt;0.1,Import1!$N$6,"")</f>
        <v/>
      </c>
      <c r="H474" s="141" t="str">
        <f>IF(F474&gt;0.1,VLOOKUP(B474,Import1!$U:$X,Import1!$O$6,FALSE),"")</f>
        <v/>
      </c>
      <c r="I474" s="123"/>
      <c r="J474" s="142"/>
      <c r="K474" s="143"/>
      <c r="L474" s="144"/>
      <c r="M474" s="144"/>
      <c r="O474" s="518"/>
    </row>
    <row r="475" spans="1:15" ht="10.199999999999999" customHeight="1" x14ac:dyDescent="0.4">
      <c r="A475" s="170">
        <v>472</v>
      </c>
      <c r="B475" s="36">
        <v>62603</v>
      </c>
      <c r="C475" s="170" t="s">
        <v>2060</v>
      </c>
      <c r="D475" s="265" t="s">
        <v>2083</v>
      </c>
      <c r="E475" s="265" t="s">
        <v>2118</v>
      </c>
      <c r="F475" s="145" t="s">
        <v>545</v>
      </c>
      <c r="G475" s="146" t="str">
        <f>IF(F475&gt;0.1,Import1!$N$6,"")</f>
        <v>€ /km</v>
      </c>
      <c r="H475" s="147" t="str">
        <f ca="1">IF(F475&gt;0.1,VLOOKUP(B475,Import1!$U:$X,Import1!$O$6,FALSE),"")</f>
        <v>1.821</v>
      </c>
      <c r="I475" s="123"/>
      <c r="J475" s="148">
        <v>500</v>
      </c>
      <c r="K475" s="149">
        <v>9.3000000000000007</v>
      </c>
      <c r="L475" s="150">
        <v>72</v>
      </c>
      <c r="M475" s="150">
        <v>176</v>
      </c>
      <c r="O475" s="518"/>
    </row>
    <row r="476" spans="1:15" ht="10.199999999999999" customHeight="1" x14ac:dyDescent="0.4">
      <c r="A476" s="170">
        <v>473</v>
      </c>
      <c r="B476" s="36">
        <v>62608</v>
      </c>
      <c r="C476" s="170" t="s">
        <v>2060</v>
      </c>
      <c r="D476" s="265" t="s">
        <v>2083</v>
      </c>
      <c r="E476" s="265" t="s">
        <v>2118</v>
      </c>
      <c r="F476" s="139" t="s">
        <v>547</v>
      </c>
      <c r="G476" s="140" t="str">
        <f>IF(F476&gt;0.1,Import1!$N$6,"")</f>
        <v>€ /km</v>
      </c>
      <c r="H476" s="141" t="str">
        <f ca="1">IF(F476&gt;0.1,VLOOKUP(B476,Import1!$U:$X,Import1!$O$6,FALSE),"")</f>
        <v>3.150</v>
      </c>
      <c r="I476" s="123"/>
      <c r="J476" s="142">
        <v>500</v>
      </c>
      <c r="K476" s="143">
        <v>10.5</v>
      </c>
      <c r="L476" s="144">
        <v>120</v>
      </c>
      <c r="M476" s="144">
        <v>249</v>
      </c>
      <c r="O476" s="518"/>
    </row>
    <row r="477" spans="1:15" ht="10.199999999999999" customHeight="1" x14ac:dyDescent="0.4">
      <c r="A477" s="170">
        <v>474</v>
      </c>
      <c r="B477" s="36" t="s">
        <v>1119</v>
      </c>
      <c r="C477" s="170" t="s">
        <v>2060</v>
      </c>
      <c r="D477" s="265" t="s">
        <v>2083</v>
      </c>
      <c r="E477" s="265" t="s">
        <v>2118</v>
      </c>
      <c r="F477" s="145"/>
      <c r="G477" s="146" t="str">
        <f>IF(F477&gt;0.1,Import1!$N$6,"")</f>
        <v/>
      </c>
      <c r="H477" s="147" t="str">
        <f>IF(F477&gt;0.1,VLOOKUP(B477,Import1!$U:$X,Import1!$O$6,FALSE),"")</f>
        <v/>
      </c>
      <c r="I477" s="123"/>
      <c r="J477" s="148"/>
      <c r="K477" s="149"/>
      <c r="L477" s="150"/>
      <c r="M477" s="150"/>
      <c r="O477" s="518"/>
    </row>
    <row r="478" spans="1:15" ht="10.199999999999999" customHeight="1" x14ac:dyDescent="0.4">
      <c r="A478" s="170">
        <v>475</v>
      </c>
      <c r="B478" s="36">
        <v>62604</v>
      </c>
      <c r="C478" s="170" t="s">
        <v>2060</v>
      </c>
      <c r="D478" s="265" t="s">
        <v>2083</v>
      </c>
      <c r="E478" s="265" t="s">
        <v>2118</v>
      </c>
      <c r="F478" s="139" t="s">
        <v>568</v>
      </c>
      <c r="G478" s="140" t="str">
        <f>IF(F478&gt;0.1,Import1!$N$6,"")</f>
        <v>€ /km</v>
      </c>
      <c r="H478" s="141" t="str">
        <f ca="1">IF(F478&gt;0.1,VLOOKUP(B478,Import1!$U:$X,Import1!$O$6,FALSE),"")</f>
        <v>3.425</v>
      </c>
      <c r="I478" s="123"/>
      <c r="J478" s="142" t="s">
        <v>534</v>
      </c>
      <c r="K478" s="143">
        <v>10.5</v>
      </c>
      <c r="L478" s="144">
        <v>115.2</v>
      </c>
      <c r="M478" s="144">
        <v>247</v>
      </c>
      <c r="O478" s="518"/>
    </row>
    <row r="479" spans="1:15" ht="10.199999999999999" customHeight="1" x14ac:dyDescent="0.4">
      <c r="A479" s="170">
        <v>476</v>
      </c>
      <c r="B479" s="36">
        <v>62609</v>
      </c>
      <c r="C479" s="170" t="s">
        <v>2060</v>
      </c>
      <c r="D479" s="265" t="s">
        <v>2083</v>
      </c>
      <c r="E479" s="265" t="s">
        <v>2118</v>
      </c>
      <c r="F479" s="145" t="s">
        <v>549</v>
      </c>
      <c r="G479" s="146" t="str">
        <f>IF(F479&gt;0.1,Import1!$N$6,"")</f>
        <v>€ /km</v>
      </c>
      <c r="H479" s="147" t="str">
        <f ca="1">IF(F479&gt;0.1,VLOOKUP(B479,Import1!$U:$X,Import1!$O$6,FALSE),"")</f>
        <v>5.602</v>
      </c>
      <c r="I479" s="123"/>
      <c r="J479" s="148" t="s">
        <v>534</v>
      </c>
      <c r="K479" s="149">
        <v>13</v>
      </c>
      <c r="L479" s="150">
        <v>192</v>
      </c>
      <c r="M479" s="150">
        <v>370</v>
      </c>
      <c r="O479" s="518"/>
    </row>
    <row r="480" spans="1:15" ht="10.199999999999999" customHeight="1" x14ac:dyDescent="0.4">
      <c r="A480" s="170">
        <v>477</v>
      </c>
      <c r="B480" s="36" t="s">
        <v>1119</v>
      </c>
      <c r="C480" s="170" t="s">
        <v>2060</v>
      </c>
      <c r="D480" s="265" t="s">
        <v>2083</v>
      </c>
      <c r="E480" s="265" t="s">
        <v>2118</v>
      </c>
      <c r="F480" s="139"/>
      <c r="G480" s="140" t="str">
        <f>IF(F480&gt;0.1,Import1!$N$6,"")</f>
        <v/>
      </c>
      <c r="H480" s="141" t="str">
        <f>IF(F480&gt;0.1,VLOOKUP(B480,Import1!$U:$X,Import1!$O$6,FALSE),"")</f>
        <v/>
      </c>
      <c r="I480" s="123"/>
      <c r="J480" s="142"/>
      <c r="K480" s="143"/>
      <c r="L480" s="144"/>
      <c r="M480" s="144"/>
      <c r="O480" s="518"/>
    </row>
    <row r="481" spans="1:15" ht="10.199999999999999" customHeight="1" x14ac:dyDescent="0.4">
      <c r="A481" s="170">
        <v>478</v>
      </c>
      <c r="B481" s="36">
        <v>62605</v>
      </c>
      <c r="C481" s="170" t="s">
        <v>2060</v>
      </c>
      <c r="D481" s="265" t="s">
        <v>2083</v>
      </c>
      <c r="E481" s="265" t="s">
        <v>2118</v>
      </c>
      <c r="F481" s="145" t="s">
        <v>571</v>
      </c>
      <c r="G481" s="146" t="str">
        <f>IF(F481&gt;0.1,Import1!$N$6,"")</f>
        <v>€ /km</v>
      </c>
      <c r="H481" s="147" t="str">
        <f ca="1">IF(F481&gt;0.1,VLOOKUP(B481,Import1!$U:$X,Import1!$O$6,FALSE),"")</f>
        <v>4.952</v>
      </c>
      <c r="I481" s="123"/>
      <c r="J481" s="148" t="s">
        <v>534</v>
      </c>
      <c r="K481" s="149">
        <v>12</v>
      </c>
      <c r="L481" s="150">
        <v>172.8</v>
      </c>
      <c r="M481" s="150">
        <v>335</v>
      </c>
      <c r="O481" s="518"/>
    </row>
    <row r="482" spans="1:15" ht="10.199999999999999" customHeight="1" x14ac:dyDescent="0.4">
      <c r="A482" s="170">
        <v>479</v>
      </c>
      <c r="B482" s="36">
        <v>62610</v>
      </c>
      <c r="C482" s="170" t="s">
        <v>2060</v>
      </c>
      <c r="D482" s="265" t="s">
        <v>2083</v>
      </c>
      <c r="E482" s="265" t="s">
        <v>2118</v>
      </c>
      <c r="F482" s="139" t="s">
        <v>551</v>
      </c>
      <c r="G482" s="140" t="str">
        <f>IF(F482&gt;0.1,Import1!$N$6,"")</f>
        <v>€ /km</v>
      </c>
      <c r="H482" s="141" t="str">
        <f ca="1">IF(F482&gt;0.1,VLOOKUP(B482,Import1!$U:$X,Import1!$O$6,FALSE),"")</f>
        <v>7.855</v>
      </c>
      <c r="I482" s="123"/>
      <c r="J482" s="142" t="s">
        <v>534</v>
      </c>
      <c r="K482" s="143">
        <v>14.5</v>
      </c>
      <c r="L482" s="144">
        <v>288</v>
      </c>
      <c r="M482" s="144">
        <v>488</v>
      </c>
      <c r="O482" s="518"/>
    </row>
    <row r="483" spans="1:15" ht="10.199999999999999" customHeight="1" x14ac:dyDescent="0.4">
      <c r="A483" s="170">
        <v>480</v>
      </c>
      <c r="B483" s="36" t="s">
        <v>1119</v>
      </c>
      <c r="C483" s="36" t="s">
        <v>2061</v>
      </c>
      <c r="D483" s="266" t="s">
        <v>2083</v>
      </c>
      <c r="E483" s="266" t="s">
        <v>2119</v>
      </c>
      <c r="O483" s="518"/>
    </row>
    <row r="484" spans="1:15" ht="9" customHeight="1" x14ac:dyDescent="0.4">
      <c r="A484" s="170">
        <v>481</v>
      </c>
      <c r="B484" s="36" t="s">
        <v>1119</v>
      </c>
      <c r="C484" s="170" t="s">
        <v>2061</v>
      </c>
      <c r="D484" s="265" t="s">
        <v>2083</v>
      </c>
      <c r="E484" s="265" t="s">
        <v>2119</v>
      </c>
      <c r="F484" s="523" t="str">
        <f>VLOOKUP(C484,GrupeTable!A:P,13,0)</f>
        <v>N2XH(Dca / B2ca)</v>
      </c>
      <c r="G484" s="52"/>
      <c r="H484" s="525">
        <f>VLOOKUP(C484,GrupeTable!A:P,14,0)</f>
        <v>0</v>
      </c>
      <c r="I484" s="525"/>
      <c r="J484" s="525" t="e">
        <f>_xlfn.XLOOKUP(C484,#REF!,#REF!)</f>
        <v>#REF!</v>
      </c>
      <c r="K484" s="520" t="str">
        <f>VLOOKUP(C484,GrupeTable!A:P,15,0)</f>
        <v>Bezhalogeni energetski i signalni 0,6/1 kV kabel</v>
      </c>
      <c r="L484" s="521"/>
      <c r="M484" s="522"/>
      <c r="O484" s="518"/>
    </row>
    <row r="485" spans="1:15" ht="9" customHeight="1" x14ac:dyDescent="0.4">
      <c r="A485" s="170">
        <v>482</v>
      </c>
      <c r="B485" s="36" t="s">
        <v>1119</v>
      </c>
      <c r="C485" s="170" t="s">
        <v>2061</v>
      </c>
      <c r="D485" s="265" t="s">
        <v>2083</v>
      </c>
      <c r="E485" s="265" t="s">
        <v>2119</v>
      </c>
      <c r="F485" s="524"/>
      <c r="G485" s="53"/>
      <c r="H485" s="526"/>
      <c r="I485" s="526"/>
      <c r="J485" s="526"/>
      <c r="K485" s="56"/>
      <c r="L485" s="54"/>
      <c r="M485" s="55" t="str">
        <f>VLOOKUP(C484,GrupeTable!A:P,16,0)</f>
        <v>HRN HD 604 S1</v>
      </c>
      <c r="O485" s="518"/>
    </row>
    <row r="486" spans="1:15" ht="5.0999999999999996" customHeight="1" x14ac:dyDescent="0.4">
      <c r="A486" s="170">
        <v>483</v>
      </c>
      <c r="B486" s="36" t="s">
        <v>1119</v>
      </c>
      <c r="C486" s="170" t="s">
        <v>2061</v>
      </c>
      <c r="D486" s="265" t="s">
        <v>2083</v>
      </c>
      <c r="E486" s="265" t="s">
        <v>2119</v>
      </c>
      <c r="F486" s="46"/>
      <c r="G486" s="2"/>
      <c r="H486" s="113"/>
      <c r="I486" s="45"/>
      <c r="J486" s="57"/>
      <c r="K486" s="49"/>
      <c r="L486" s="50"/>
      <c r="M486" s="48"/>
      <c r="O486" s="518"/>
    </row>
    <row r="487" spans="1:15" ht="10.199999999999999" customHeight="1" x14ac:dyDescent="0.4">
      <c r="A487" s="170">
        <v>484</v>
      </c>
      <c r="B487" s="36">
        <v>62701</v>
      </c>
      <c r="C487" s="170" t="s">
        <v>2061</v>
      </c>
      <c r="D487" s="265" t="s">
        <v>2083</v>
      </c>
      <c r="E487" s="265" t="s">
        <v>2119</v>
      </c>
      <c r="F487" s="139" t="s">
        <v>721</v>
      </c>
      <c r="G487" s="140" t="str">
        <f>IF(F487&gt;0.1,Import1!$N$6,"")</f>
        <v>€ /km</v>
      </c>
      <c r="H487" s="141" t="str">
        <f ca="1">IF(F487&gt;0.1,VLOOKUP(B487,Import1!$U:$X,Import1!$O$6,FALSE),"")</f>
        <v>4.619</v>
      </c>
      <c r="I487" s="123"/>
      <c r="J487" s="142" t="s">
        <v>534</v>
      </c>
      <c r="K487" s="143">
        <v>9.1</v>
      </c>
      <c r="L487" s="144">
        <v>154</v>
      </c>
      <c r="M487" s="144">
        <v>202</v>
      </c>
      <c r="O487" s="518"/>
    </row>
    <row r="488" spans="1:15" ht="10.199999999999999" customHeight="1" x14ac:dyDescent="0.4">
      <c r="A488" s="170">
        <v>485</v>
      </c>
      <c r="B488" s="36">
        <v>62702</v>
      </c>
      <c r="C488" s="170" t="s">
        <v>2061</v>
      </c>
      <c r="D488" s="265" t="s">
        <v>2083</v>
      </c>
      <c r="E488" s="265" t="s">
        <v>2119</v>
      </c>
      <c r="F488" s="145" t="s">
        <v>723</v>
      </c>
      <c r="G488" s="146" t="str">
        <f>IF(F488&gt;0.1,Import1!$N$6,"")</f>
        <v>€ /km</v>
      </c>
      <c r="H488" s="147" t="str">
        <f ca="1">IF(F488&gt;0.1,VLOOKUP(B488,Import1!$U:$X,Import1!$O$6,FALSE),"")</f>
        <v>6.699</v>
      </c>
      <c r="I488" s="123"/>
      <c r="J488" s="148" t="s">
        <v>534</v>
      </c>
      <c r="K488" s="149">
        <v>11</v>
      </c>
      <c r="L488" s="150">
        <v>240</v>
      </c>
      <c r="M488" s="150">
        <v>302</v>
      </c>
      <c r="O488" s="518"/>
    </row>
    <row r="489" spans="1:15" ht="10.199999999999999" customHeight="1" x14ac:dyDescent="0.4">
      <c r="A489" s="170">
        <v>486</v>
      </c>
      <c r="B489" s="36">
        <v>62703</v>
      </c>
      <c r="C489" s="170" t="s">
        <v>2061</v>
      </c>
      <c r="D489" s="265" t="s">
        <v>2083</v>
      </c>
      <c r="E489" s="265" t="s">
        <v>2119</v>
      </c>
      <c r="F489" s="139" t="s">
        <v>725</v>
      </c>
      <c r="G489" s="140" t="str">
        <f>IF(F489&gt;0.1,Import1!$N$6,"")</f>
        <v>€ /km</v>
      </c>
      <c r="H489" s="141" t="str">
        <f ca="1">IF(F489&gt;0.1,VLOOKUP(B489,Import1!$U:$X,Import1!$O$6,FALSE),"")</f>
        <v>8.978</v>
      </c>
      <c r="I489" s="123"/>
      <c r="J489" s="142" t="s">
        <v>534</v>
      </c>
      <c r="K489" s="143">
        <v>12</v>
      </c>
      <c r="L489" s="144">
        <v>336</v>
      </c>
      <c r="M489" s="144">
        <v>397</v>
      </c>
      <c r="O489" s="518"/>
    </row>
    <row r="490" spans="1:15" ht="10.199999999999999" customHeight="1" x14ac:dyDescent="0.4">
      <c r="A490" s="170">
        <v>487</v>
      </c>
      <c r="B490" s="36">
        <v>62704</v>
      </c>
      <c r="C490" s="170" t="s">
        <v>2061</v>
      </c>
      <c r="D490" s="265" t="s">
        <v>2083</v>
      </c>
      <c r="E490" s="265" t="s">
        <v>2119</v>
      </c>
      <c r="F490" s="145" t="s">
        <v>727</v>
      </c>
      <c r="G490" s="146" t="str">
        <f>IF(F490&gt;0.1,Import1!$N$6,"")</f>
        <v>€ /km</v>
      </c>
      <c r="H490" s="147" t="str">
        <f ca="1">IF(F490&gt;0.1,VLOOKUP(B490,Import1!$U:$X,Import1!$O$6,FALSE),"")</f>
        <v>12.100</v>
      </c>
      <c r="I490" s="123"/>
      <c r="J490" s="148" t="s">
        <v>534</v>
      </c>
      <c r="K490" s="149">
        <v>13</v>
      </c>
      <c r="L490" s="150">
        <v>480</v>
      </c>
      <c r="M490" s="150">
        <v>523</v>
      </c>
      <c r="O490" s="518"/>
    </row>
    <row r="491" spans="1:15" ht="10.199999999999999" customHeight="1" x14ac:dyDescent="0.4">
      <c r="A491" s="170">
        <v>488</v>
      </c>
      <c r="B491" s="36">
        <v>62705</v>
      </c>
      <c r="C491" s="170" t="s">
        <v>2061</v>
      </c>
      <c r="D491" s="265" t="s">
        <v>2083</v>
      </c>
      <c r="E491" s="265" t="s">
        <v>2119</v>
      </c>
      <c r="F491" s="139" t="s">
        <v>728</v>
      </c>
      <c r="G491" s="140" t="str">
        <f>IF(F491&gt;0.1,Import1!$N$6,"")</f>
        <v>€ /km</v>
      </c>
      <c r="H491" s="141" t="str">
        <f ca="1">IF(F491&gt;0.1,VLOOKUP(B491,Import1!$U:$X,Import1!$O$6,FALSE),"")</f>
        <v>16.491</v>
      </c>
      <c r="I491" s="123"/>
      <c r="J491" s="142" t="s">
        <v>534</v>
      </c>
      <c r="K491" s="143">
        <v>15</v>
      </c>
      <c r="L491" s="144">
        <v>672</v>
      </c>
      <c r="M491" s="144">
        <v>745</v>
      </c>
      <c r="O491" s="518"/>
    </row>
    <row r="492" spans="1:15" ht="10.199999999999999" customHeight="1" x14ac:dyDescent="0.4">
      <c r="A492" s="170">
        <v>489</v>
      </c>
      <c r="B492" s="36">
        <v>62706</v>
      </c>
      <c r="C492" s="170" t="s">
        <v>2061</v>
      </c>
      <c r="D492" s="265" t="s">
        <v>2083</v>
      </c>
      <c r="E492" s="265" t="s">
        <v>2119</v>
      </c>
      <c r="F492" s="145" t="s">
        <v>730</v>
      </c>
      <c r="G492" s="146" t="str">
        <f>IF(F492&gt;0.1,Import1!$N$6,"")</f>
        <v>€ /km</v>
      </c>
      <c r="H492" s="147" t="str">
        <f ca="1">IF(F492&gt;0.1,VLOOKUP(B492,Import1!$U:$X,Import1!$O$6,FALSE),"")</f>
        <v>23.447</v>
      </c>
      <c r="I492" s="123"/>
      <c r="J492" s="148" t="s">
        <v>534</v>
      </c>
      <c r="K492" s="149">
        <v>17</v>
      </c>
      <c r="L492" s="150">
        <v>912</v>
      </c>
      <c r="M492" s="150">
        <v>986</v>
      </c>
      <c r="O492" s="518"/>
    </row>
    <row r="493" spans="1:15" ht="10.199999999999999" customHeight="1" x14ac:dyDescent="0.4">
      <c r="A493" s="170">
        <v>490</v>
      </c>
      <c r="B493" s="36">
        <v>62707</v>
      </c>
      <c r="C493" s="170" t="s">
        <v>2061</v>
      </c>
      <c r="D493" s="265" t="s">
        <v>2083</v>
      </c>
      <c r="E493" s="265" t="s">
        <v>2119</v>
      </c>
      <c r="F493" s="139" t="s">
        <v>732</v>
      </c>
      <c r="G493" s="140" t="str">
        <f>IF(F493&gt;0.1,Import1!$N$6,"")</f>
        <v>€ /km</v>
      </c>
      <c r="H493" s="141" t="str">
        <f ca="1">IF(F493&gt;0.1,VLOOKUP(B493,Import1!$U:$X,Import1!$O$6,FALSE),"")</f>
        <v>25.482</v>
      </c>
      <c r="I493" s="123"/>
      <c r="J493" s="142" t="s">
        <v>534</v>
      </c>
      <c r="K493" s="143">
        <v>18</v>
      </c>
      <c r="L493" s="144">
        <v>1152</v>
      </c>
      <c r="M493" s="144">
        <v>1214</v>
      </c>
      <c r="O493" s="518"/>
    </row>
    <row r="494" spans="1:15" ht="10.199999999999999" customHeight="1" x14ac:dyDescent="0.4">
      <c r="A494" s="170">
        <v>491</v>
      </c>
      <c r="B494" s="36">
        <v>62708</v>
      </c>
      <c r="C494" s="170" t="s">
        <v>2061</v>
      </c>
      <c r="D494" s="265" t="s">
        <v>2083</v>
      </c>
      <c r="E494" s="265" t="s">
        <v>2119</v>
      </c>
      <c r="F494" s="145" t="s">
        <v>734</v>
      </c>
      <c r="G494" s="146" t="str">
        <f>IF(F494&gt;0.1,Import1!$N$6,"")</f>
        <v>€ /km</v>
      </c>
      <c r="H494" s="147" t="str">
        <f ca="1">IF(F494&gt;0.1,VLOOKUP(B494,Import1!$U:$X,Import1!$O$6,FALSE),"")</f>
        <v>31.831</v>
      </c>
      <c r="I494" s="123"/>
      <c r="J494" s="148" t="s">
        <v>534</v>
      </c>
      <c r="K494" s="149">
        <v>21</v>
      </c>
      <c r="L494" s="150">
        <v>1440</v>
      </c>
      <c r="M494" s="150">
        <v>1536</v>
      </c>
      <c r="O494" s="518"/>
    </row>
    <row r="495" spans="1:15" ht="10.199999999999999" customHeight="1" x14ac:dyDescent="0.4">
      <c r="A495" s="170">
        <v>492</v>
      </c>
      <c r="B495" s="36">
        <v>62709</v>
      </c>
      <c r="C495" s="170" t="s">
        <v>2061</v>
      </c>
      <c r="D495" s="265" t="s">
        <v>2083</v>
      </c>
      <c r="E495" s="265" t="s">
        <v>2119</v>
      </c>
      <c r="F495" s="139" t="s">
        <v>736</v>
      </c>
      <c r="G495" s="140" t="str">
        <f>IF(F495&gt;0.1,Import1!$N$6,"")</f>
        <v>€ /km</v>
      </c>
      <c r="H495" s="141" t="str">
        <f ca="1">IF(F495&gt;0.1,VLOOKUP(B495,Import1!$U:$X,Import1!$O$6,FALSE),"")</f>
        <v>35.535</v>
      </c>
      <c r="I495" s="123"/>
      <c r="J495" s="142" t="s">
        <v>534</v>
      </c>
      <c r="K495" s="143">
        <v>23</v>
      </c>
      <c r="L495" s="144">
        <v>1776</v>
      </c>
      <c r="M495" s="144">
        <v>1888</v>
      </c>
      <c r="O495" s="518"/>
    </row>
    <row r="496" spans="1:15" ht="10.199999999999999" customHeight="1" x14ac:dyDescent="0.4">
      <c r="A496" s="170">
        <v>493</v>
      </c>
      <c r="B496" s="36">
        <v>62710</v>
      </c>
      <c r="C496" s="170" t="s">
        <v>2061</v>
      </c>
      <c r="D496" s="265" t="s">
        <v>2083</v>
      </c>
      <c r="E496" s="265" t="s">
        <v>2119</v>
      </c>
      <c r="F496" s="145" t="s">
        <v>737</v>
      </c>
      <c r="G496" s="146" t="str">
        <f>IF(F496&gt;0.1,Import1!$N$6,"")</f>
        <v>€ /km</v>
      </c>
      <c r="H496" s="147" t="str">
        <f ca="1">IF(F496&gt;0.1,VLOOKUP(B496,Import1!$U:$X,Import1!$O$6,FALSE),"")</f>
        <v>50.933</v>
      </c>
      <c r="I496" s="123"/>
      <c r="J496" s="148" t="s">
        <v>534</v>
      </c>
      <c r="K496" s="149">
        <v>26</v>
      </c>
      <c r="L496" s="150">
        <v>2304</v>
      </c>
      <c r="M496" s="150">
        <v>2472</v>
      </c>
      <c r="O496" s="518"/>
    </row>
    <row r="497" spans="1:15" ht="10.199999999999999" customHeight="1" x14ac:dyDescent="0.4">
      <c r="A497" s="170">
        <v>494</v>
      </c>
      <c r="B497" s="36">
        <v>62711</v>
      </c>
      <c r="C497" s="170" t="s">
        <v>2061</v>
      </c>
      <c r="D497" s="265" t="s">
        <v>2083</v>
      </c>
      <c r="E497" s="265" t="s">
        <v>2119</v>
      </c>
      <c r="F497" s="139" t="s">
        <v>739</v>
      </c>
      <c r="G497" s="140" t="str">
        <f>IF(F497&gt;0.1,Import1!$N$6,"")</f>
        <v>€ /km</v>
      </c>
      <c r="H497" s="141" t="str">
        <f ca="1">IF(F497&gt;0.1,VLOOKUP(B497,Import1!$U:$X,Import1!$O$6,FALSE),"")</f>
        <v>60.986</v>
      </c>
      <c r="I497" s="123"/>
      <c r="J497" s="142" t="s">
        <v>534</v>
      </c>
      <c r="K497" s="143">
        <v>28</v>
      </c>
      <c r="L497" s="144">
        <v>2880</v>
      </c>
      <c r="M497" s="144">
        <v>2945</v>
      </c>
      <c r="O497" s="518"/>
    </row>
    <row r="498" spans="1:15" ht="10.199999999999999" customHeight="1" x14ac:dyDescent="0.4">
      <c r="A498" s="170">
        <v>495</v>
      </c>
      <c r="B498" s="36">
        <v>62712</v>
      </c>
      <c r="C498" s="170" t="s">
        <v>2061</v>
      </c>
      <c r="D498" s="265" t="s">
        <v>2083</v>
      </c>
      <c r="E498" s="265" t="s">
        <v>2119</v>
      </c>
      <c r="F498" s="145" t="s">
        <v>802</v>
      </c>
      <c r="G498" s="146" t="str">
        <f>IF(F498&gt;0.1,Import1!$N$6,"")</f>
        <v>€ /km</v>
      </c>
      <c r="H498" s="147" t="str">
        <f ca="1">IF(F498&gt;0.1,VLOOKUP(B498,Import1!$U:$X,Import1!$O$6,FALSE),"")</f>
        <v>68.215</v>
      </c>
      <c r="I498" s="123"/>
      <c r="J498" s="148" t="s">
        <v>534</v>
      </c>
      <c r="K498" s="149">
        <v>32</v>
      </c>
      <c r="L498" s="150">
        <v>2880</v>
      </c>
      <c r="M498" s="150">
        <v>4100</v>
      </c>
      <c r="O498" s="518"/>
    </row>
    <row r="499" spans="1:15" ht="10.199999999999999" customHeight="1" x14ac:dyDescent="0.4">
      <c r="A499" s="170">
        <v>496</v>
      </c>
      <c r="B499" s="36">
        <v>62713</v>
      </c>
      <c r="C499" s="170" t="s">
        <v>2061</v>
      </c>
      <c r="D499" s="265" t="s">
        <v>2083</v>
      </c>
      <c r="E499" s="265" t="s">
        <v>2119</v>
      </c>
      <c r="F499" s="139" t="s">
        <v>999</v>
      </c>
      <c r="G499" s="140" t="str">
        <f>IF(F499&gt;0.1,Import1!$N$6,"")</f>
        <v>€ /km</v>
      </c>
      <c r="H499" s="141" t="str">
        <f ca="1">IF(F499&gt;0.1,VLOOKUP(B499,Import1!$U:$X,Import1!$O$6,FALSE),"")</f>
        <v>73.462</v>
      </c>
      <c r="I499" s="123"/>
      <c r="J499" s="142" t="s">
        <v>534</v>
      </c>
      <c r="K499" s="143">
        <v>35</v>
      </c>
      <c r="L499" s="144">
        <v>3840</v>
      </c>
      <c r="M499" s="144">
        <v>5200</v>
      </c>
      <c r="O499" s="518"/>
    </row>
    <row r="500" spans="1:15" ht="10.199999999999999" customHeight="1" x14ac:dyDescent="0.4">
      <c r="A500" s="170">
        <v>497</v>
      </c>
      <c r="B500" s="36" t="s">
        <v>1119</v>
      </c>
      <c r="C500" s="170" t="s">
        <v>2061</v>
      </c>
      <c r="D500" s="265" t="s">
        <v>2083</v>
      </c>
      <c r="E500" s="265" t="s">
        <v>2119</v>
      </c>
      <c r="F500" s="145"/>
      <c r="G500" s="146" t="str">
        <f>IF(F500&gt;0.1,Import1!$N$6,"")</f>
        <v/>
      </c>
      <c r="H500" s="147" t="str">
        <f>IF(F500&gt;0.1,VLOOKUP(B500,Import1!$U:$X,Import1!$O$6,FALSE),"")</f>
        <v/>
      </c>
      <c r="I500" s="123"/>
      <c r="J500" s="148"/>
      <c r="K500" s="149"/>
      <c r="L500" s="150"/>
      <c r="M500" s="150"/>
      <c r="O500" s="518"/>
    </row>
    <row r="501" spans="1:15" ht="10.199999999999999" customHeight="1" x14ac:dyDescent="0.4">
      <c r="A501" s="170">
        <v>498</v>
      </c>
      <c r="B501" s="36">
        <v>62714</v>
      </c>
      <c r="C501" s="170" t="s">
        <v>2061</v>
      </c>
      <c r="D501" s="265" t="s">
        <v>2083</v>
      </c>
      <c r="E501" s="265" t="s">
        <v>2119</v>
      </c>
      <c r="F501" s="139" t="s">
        <v>537</v>
      </c>
      <c r="G501" s="140" t="str">
        <f>IF(F501&gt;0.1,Import1!$N$6,"")</f>
        <v>€ /km</v>
      </c>
      <c r="H501" s="141" t="str">
        <f ca="1">IF(F501&gt;0.1,VLOOKUP(B501,Import1!$U:$X,Import1!$O$6,FALSE),"")</f>
        <v>1.201</v>
      </c>
      <c r="I501" s="123"/>
      <c r="J501" s="142" t="s">
        <v>534</v>
      </c>
      <c r="K501" s="143">
        <v>9</v>
      </c>
      <c r="L501" s="144">
        <v>29</v>
      </c>
      <c r="M501" s="144">
        <v>120</v>
      </c>
      <c r="O501" s="518"/>
    </row>
    <row r="502" spans="1:15" ht="10.199999999999999" customHeight="1" x14ac:dyDescent="0.4">
      <c r="A502" s="170">
        <v>499</v>
      </c>
      <c r="B502" s="36">
        <v>62715</v>
      </c>
      <c r="C502" s="170" t="s">
        <v>2061</v>
      </c>
      <c r="D502" s="265" t="s">
        <v>2083</v>
      </c>
      <c r="E502" s="265" t="s">
        <v>2119</v>
      </c>
      <c r="F502" s="145" t="s">
        <v>544</v>
      </c>
      <c r="G502" s="146" t="str">
        <f>IF(F502&gt;0.1,Import1!$N$6,"")</f>
        <v>€ /km</v>
      </c>
      <c r="H502" s="147" t="str">
        <f ca="1">IF(F502&gt;0.1,VLOOKUP(B502,Import1!$U:$X,Import1!$O$6,FALSE),"")</f>
        <v>1.928</v>
      </c>
      <c r="I502" s="123"/>
      <c r="J502" s="148" t="s">
        <v>534</v>
      </c>
      <c r="K502" s="149">
        <v>10</v>
      </c>
      <c r="L502" s="150">
        <v>48</v>
      </c>
      <c r="M502" s="150">
        <v>154</v>
      </c>
      <c r="O502" s="518"/>
    </row>
    <row r="503" spans="1:15" ht="10.199999999999999" customHeight="1" x14ac:dyDescent="0.4">
      <c r="A503" s="170">
        <v>500</v>
      </c>
      <c r="B503" s="36" t="s">
        <v>1119</v>
      </c>
      <c r="C503" s="170" t="s">
        <v>2061</v>
      </c>
      <c r="D503" s="265" t="s">
        <v>2083</v>
      </c>
      <c r="E503" s="265" t="s">
        <v>2119</v>
      </c>
      <c r="F503" s="139"/>
      <c r="G503" s="140" t="str">
        <f>IF(F503&gt;0.1,Import1!$N$6,"")</f>
        <v/>
      </c>
      <c r="H503" s="141" t="str">
        <f>IF(F503&gt;0.1,VLOOKUP(B503,Import1!$U:$X,Import1!$O$6,FALSE),"")</f>
        <v/>
      </c>
      <c r="I503" s="123"/>
      <c r="J503" s="142"/>
      <c r="K503" s="143"/>
      <c r="L503" s="144"/>
      <c r="M503" s="144"/>
      <c r="O503" s="518"/>
    </row>
    <row r="504" spans="1:15" ht="10.199999999999999" customHeight="1" x14ac:dyDescent="0.4">
      <c r="A504" s="170">
        <v>501</v>
      </c>
      <c r="B504" s="36">
        <v>62716</v>
      </c>
      <c r="C504" s="170" t="s">
        <v>2061</v>
      </c>
      <c r="D504" s="265" t="s">
        <v>2083</v>
      </c>
      <c r="E504" s="265" t="s">
        <v>2119</v>
      </c>
      <c r="F504" s="145" t="s">
        <v>538</v>
      </c>
      <c r="G504" s="146" t="str">
        <f>IF(F504&gt;0.1,Import1!$N$6,"")</f>
        <v>€ /km</v>
      </c>
      <c r="H504" s="147" t="str">
        <f ca="1">IF(F504&gt;0.1,VLOOKUP(B504,Import1!$U:$X,Import1!$O$6,FALSE),"")</f>
        <v>1.324</v>
      </c>
      <c r="I504" s="123"/>
      <c r="J504" s="148" t="s">
        <v>534</v>
      </c>
      <c r="K504" s="149">
        <v>9</v>
      </c>
      <c r="L504" s="150">
        <v>43</v>
      </c>
      <c r="M504" s="150">
        <v>135</v>
      </c>
      <c r="O504" s="518"/>
    </row>
    <row r="505" spans="1:15" ht="10.199999999999999" customHeight="1" x14ac:dyDescent="0.4">
      <c r="A505" s="170">
        <v>502</v>
      </c>
      <c r="B505" s="36">
        <v>62717</v>
      </c>
      <c r="C505" s="170" t="s">
        <v>2061</v>
      </c>
      <c r="D505" s="265" t="s">
        <v>2083</v>
      </c>
      <c r="E505" s="265" t="s">
        <v>2119</v>
      </c>
      <c r="F505" s="139" t="s">
        <v>545</v>
      </c>
      <c r="G505" s="140" t="str">
        <f>IF(F505&gt;0.1,Import1!$N$6,"")</f>
        <v>€ /km</v>
      </c>
      <c r="H505" s="141" t="str">
        <f ca="1">IF(F505&gt;0.1,VLOOKUP(B505,Import1!$U:$X,Import1!$O$6,FALSE),"")</f>
        <v>1.846</v>
      </c>
      <c r="I505" s="123"/>
      <c r="J505" s="142" t="s">
        <v>534</v>
      </c>
      <c r="K505" s="143">
        <v>10</v>
      </c>
      <c r="L505" s="144">
        <v>72</v>
      </c>
      <c r="M505" s="144">
        <v>181</v>
      </c>
      <c r="O505" s="518"/>
    </row>
    <row r="506" spans="1:15" ht="10.199999999999999" customHeight="1" x14ac:dyDescent="0.4">
      <c r="A506" s="170">
        <v>503</v>
      </c>
      <c r="B506" s="36">
        <v>62718</v>
      </c>
      <c r="C506" s="170" t="s">
        <v>2061</v>
      </c>
      <c r="D506" s="265" t="s">
        <v>2083</v>
      </c>
      <c r="E506" s="265" t="s">
        <v>2119</v>
      </c>
      <c r="F506" s="145" t="s">
        <v>568</v>
      </c>
      <c r="G506" s="146" t="str">
        <f>IF(F506&gt;0.1,Import1!$N$6,"")</f>
        <v>€ /km</v>
      </c>
      <c r="H506" s="147" t="str">
        <f ca="1">IF(F506&gt;0.1,VLOOKUP(B506,Import1!$U:$X,Import1!$O$6,FALSE),"")</f>
        <v>3.018</v>
      </c>
      <c r="I506" s="123"/>
      <c r="J506" s="148" t="s">
        <v>534</v>
      </c>
      <c r="K506" s="149">
        <v>11</v>
      </c>
      <c r="L506" s="150">
        <v>115</v>
      </c>
      <c r="M506" s="150">
        <v>242</v>
      </c>
      <c r="O506" s="518"/>
    </row>
    <row r="507" spans="1:15" ht="10.199999999999999" customHeight="1" x14ac:dyDescent="0.4">
      <c r="A507" s="170">
        <v>504</v>
      </c>
      <c r="B507" s="36">
        <v>62719</v>
      </c>
      <c r="C507" s="170" t="s">
        <v>2061</v>
      </c>
      <c r="D507" s="265" t="s">
        <v>2083</v>
      </c>
      <c r="E507" s="265" t="s">
        <v>2119</v>
      </c>
      <c r="F507" s="139" t="s">
        <v>571</v>
      </c>
      <c r="G507" s="140" t="str">
        <f>IF(F507&gt;0.1,Import1!$N$6,"")</f>
        <v>€ /km</v>
      </c>
      <c r="H507" s="141" t="str">
        <f ca="1">IF(F507&gt;0.1,VLOOKUP(B507,Import1!$U:$X,Import1!$O$6,FALSE),"")</f>
        <v>4.695</v>
      </c>
      <c r="I507" s="123"/>
      <c r="J507" s="142" t="s">
        <v>534</v>
      </c>
      <c r="K507" s="143">
        <v>13</v>
      </c>
      <c r="L507" s="144">
        <v>173</v>
      </c>
      <c r="M507" s="144">
        <v>319</v>
      </c>
      <c r="O507" s="518"/>
    </row>
    <row r="508" spans="1:15" ht="10.199999999999999" customHeight="1" x14ac:dyDescent="0.4">
      <c r="A508" s="170">
        <v>505</v>
      </c>
      <c r="B508" s="36">
        <v>62720</v>
      </c>
      <c r="C508" s="170" t="s">
        <v>2061</v>
      </c>
      <c r="D508" s="265" t="s">
        <v>2083</v>
      </c>
      <c r="E508" s="265" t="s">
        <v>2119</v>
      </c>
      <c r="F508" s="145" t="s">
        <v>575</v>
      </c>
      <c r="G508" s="146" t="str">
        <f>IF(F508&gt;0.1,Import1!$N$6,"")</f>
        <v>€ /km</v>
      </c>
      <c r="H508" s="147" t="str">
        <f ca="1">IF(F508&gt;0.1,VLOOKUP(B508,Import1!$U:$X,Import1!$O$6,FALSE),"")</f>
        <v>8.357</v>
      </c>
      <c r="I508" s="123"/>
      <c r="J508" s="148" t="s">
        <v>534</v>
      </c>
      <c r="K508" s="149">
        <v>14</v>
      </c>
      <c r="L508" s="150">
        <v>288</v>
      </c>
      <c r="M508" s="150">
        <v>464</v>
      </c>
      <c r="O508" s="518"/>
    </row>
    <row r="509" spans="1:15" ht="10.199999999999999" customHeight="1" x14ac:dyDescent="0.4">
      <c r="A509" s="170">
        <v>506</v>
      </c>
      <c r="B509" s="36" t="s">
        <v>1119</v>
      </c>
      <c r="C509" s="170" t="s">
        <v>2061</v>
      </c>
      <c r="D509" s="265" t="s">
        <v>2083</v>
      </c>
      <c r="E509" s="265" t="s">
        <v>2119</v>
      </c>
      <c r="F509" s="139"/>
      <c r="G509" s="140" t="str">
        <f>IF(F509&gt;0.1,Import1!$N$6,"")</f>
        <v/>
      </c>
      <c r="H509" s="141" t="str">
        <f>IF(F509&gt;0.1,VLOOKUP(B509,Import1!$U:$X,Import1!$O$6,FALSE),"")</f>
        <v/>
      </c>
      <c r="I509" s="123"/>
      <c r="J509" s="142"/>
      <c r="K509" s="143"/>
      <c r="L509" s="144"/>
      <c r="M509" s="144"/>
      <c r="O509" s="518"/>
    </row>
    <row r="510" spans="1:15" ht="10.199999999999999" customHeight="1" x14ac:dyDescent="0.4">
      <c r="A510" s="170">
        <v>507</v>
      </c>
      <c r="B510" s="36">
        <v>62721</v>
      </c>
      <c r="C510" s="170" t="s">
        <v>2061</v>
      </c>
      <c r="D510" s="265" t="s">
        <v>2083</v>
      </c>
      <c r="E510" s="265" t="s">
        <v>2119</v>
      </c>
      <c r="F510" s="145" t="s">
        <v>540</v>
      </c>
      <c r="G510" s="146" t="str">
        <f>IF(F510&gt;0.1,Import1!$N$6,"")</f>
        <v>€ /km</v>
      </c>
      <c r="H510" s="147" t="str">
        <f ca="1">IF(F510&gt;0.1,VLOOKUP(B510,Import1!$U:$X,Import1!$O$6,FALSE),"")</f>
        <v>1.893</v>
      </c>
      <c r="I510" s="123"/>
      <c r="J510" s="148" t="s">
        <v>534</v>
      </c>
      <c r="K510" s="149">
        <v>10</v>
      </c>
      <c r="L510" s="150">
        <v>58</v>
      </c>
      <c r="M510" s="150">
        <v>163</v>
      </c>
      <c r="O510" s="518"/>
    </row>
    <row r="511" spans="1:15" ht="10.199999999999999" customHeight="1" x14ac:dyDescent="0.4">
      <c r="A511" s="170">
        <v>508</v>
      </c>
      <c r="B511" s="36">
        <v>62722</v>
      </c>
      <c r="C511" s="170" t="s">
        <v>2061</v>
      </c>
      <c r="D511" s="265" t="s">
        <v>2083</v>
      </c>
      <c r="E511" s="265" t="s">
        <v>2119</v>
      </c>
      <c r="F511" s="139" t="s">
        <v>546</v>
      </c>
      <c r="G511" s="140" t="str">
        <f>IF(F511&gt;0.1,Import1!$N$6,"")</f>
        <v>€ /km</v>
      </c>
      <c r="H511" s="141" t="str">
        <f ca="1">IF(F511&gt;0.1,VLOOKUP(B511,Import1!$U:$X,Import1!$O$6,FALSE),"")</f>
        <v>2.758</v>
      </c>
      <c r="I511" s="123"/>
      <c r="J511" s="142" t="s">
        <v>534</v>
      </c>
      <c r="K511" s="143">
        <v>11</v>
      </c>
      <c r="L511" s="144">
        <v>96</v>
      </c>
      <c r="M511" s="144">
        <v>214</v>
      </c>
      <c r="O511" s="518"/>
    </row>
    <row r="512" spans="1:15" ht="10.199999999999999" customHeight="1" x14ac:dyDescent="0.4">
      <c r="A512" s="170">
        <v>509</v>
      </c>
      <c r="B512" s="36">
        <v>62723</v>
      </c>
      <c r="C512" s="170" t="s">
        <v>2061</v>
      </c>
      <c r="D512" s="265" t="s">
        <v>2083</v>
      </c>
      <c r="E512" s="265" t="s">
        <v>2119</v>
      </c>
      <c r="F512" s="145" t="s">
        <v>548</v>
      </c>
      <c r="G512" s="146" t="str">
        <f>IF(F512&gt;0.1,Import1!$N$6,"")</f>
        <v>€ /km</v>
      </c>
      <c r="H512" s="147" t="str">
        <f ca="1">IF(F512&gt;0.1,VLOOKUP(B512,Import1!$U:$X,Import1!$O$6,FALSE),"")</f>
        <v>4.306</v>
      </c>
      <c r="I512" s="123"/>
      <c r="J512" s="148" t="s">
        <v>534</v>
      </c>
      <c r="K512" s="149">
        <v>12</v>
      </c>
      <c r="L512" s="150">
        <v>154</v>
      </c>
      <c r="M512" s="150">
        <v>294</v>
      </c>
      <c r="O512" s="518"/>
    </row>
    <row r="513" spans="1:15" ht="10.199999999999999" customHeight="1" x14ac:dyDescent="0.4">
      <c r="A513" s="170">
        <v>510</v>
      </c>
      <c r="B513" s="36">
        <v>62724</v>
      </c>
      <c r="C513" s="170" t="s">
        <v>2061</v>
      </c>
      <c r="D513" s="265" t="s">
        <v>2083</v>
      </c>
      <c r="E513" s="265" t="s">
        <v>2119</v>
      </c>
      <c r="F513" s="139" t="s">
        <v>550</v>
      </c>
      <c r="G513" s="140" t="str">
        <f>IF(F513&gt;0.1,Import1!$N$6,"")</f>
        <v>€ /km</v>
      </c>
      <c r="H513" s="141" t="str">
        <f ca="1">IF(F513&gt;0.1,VLOOKUP(B513,Import1!$U:$X,Import1!$O$6,FALSE),"")</f>
        <v>6.171</v>
      </c>
      <c r="I513" s="123"/>
      <c r="J513" s="142" t="s">
        <v>534</v>
      </c>
      <c r="K513" s="143">
        <v>14</v>
      </c>
      <c r="L513" s="144">
        <v>230</v>
      </c>
      <c r="M513" s="144">
        <v>390</v>
      </c>
      <c r="O513" s="518"/>
    </row>
    <row r="514" spans="1:15" ht="10.199999999999999" customHeight="1" x14ac:dyDescent="0.4">
      <c r="A514" s="170">
        <v>511</v>
      </c>
      <c r="B514" s="36">
        <v>62725</v>
      </c>
      <c r="C514" s="170" t="s">
        <v>2061</v>
      </c>
      <c r="D514" s="265" t="s">
        <v>2083</v>
      </c>
      <c r="E514" s="265" t="s">
        <v>2119</v>
      </c>
      <c r="F514" s="145" t="s">
        <v>576</v>
      </c>
      <c r="G514" s="146" t="str">
        <f>IF(F514&gt;0.1,Import1!$N$6,"")</f>
        <v>€ /km</v>
      </c>
      <c r="H514" s="147" t="str">
        <f ca="1">IF(F514&gt;0.1,VLOOKUP(B514,Import1!$U:$X,Import1!$O$6,FALSE),"")</f>
        <v>10.831</v>
      </c>
      <c r="I514" s="123"/>
      <c r="J514" s="148" t="s">
        <v>534</v>
      </c>
      <c r="K514" s="149">
        <v>16</v>
      </c>
      <c r="L514" s="150">
        <v>384</v>
      </c>
      <c r="M514" s="150">
        <v>586</v>
      </c>
      <c r="O514" s="518"/>
    </row>
    <row r="515" spans="1:15" ht="10.199999999999999" customHeight="1" x14ac:dyDescent="0.4">
      <c r="A515" s="170">
        <v>512</v>
      </c>
      <c r="B515" s="36">
        <v>62726</v>
      </c>
      <c r="C515" s="170" t="s">
        <v>2061</v>
      </c>
      <c r="D515" s="265" t="s">
        <v>2083</v>
      </c>
      <c r="E515" s="265" t="s">
        <v>2119</v>
      </c>
      <c r="F515" s="139" t="s">
        <v>581</v>
      </c>
      <c r="G515" s="140" t="str">
        <f>IF(F515&gt;0.1,Import1!$N$6,"")</f>
        <v>€ /km</v>
      </c>
      <c r="H515" s="141" t="str">
        <f ca="1">IF(F515&gt;0.1,VLOOKUP(B515,Import1!$U:$X,Import1!$O$6,FALSE),"")</f>
        <v>16.332</v>
      </c>
      <c r="I515" s="123"/>
      <c r="J515" s="142" t="s">
        <v>534</v>
      </c>
      <c r="K515" s="143">
        <v>19</v>
      </c>
      <c r="L515" s="144">
        <v>614</v>
      </c>
      <c r="M515" s="144">
        <v>874</v>
      </c>
      <c r="O515" s="518"/>
    </row>
    <row r="516" spans="1:15" ht="10.199999999999999" customHeight="1" x14ac:dyDescent="0.4">
      <c r="A516" s="170">
        <v>513</v>
      </c>
      <c r="B516" s="36">
        <v>62727</v>
      </c>
      <c r="C516" s="170" t="s">
        <v>2061</v>
      </c>
      <c r="D516" s="265" t="s">
        <v>2083</v>
      </c>
      <c r="E516" s="265" t="s">
        <v>2119</v>
      </c>
      <c r="F516" s="145" t="s">
        <v>647</v>
      </c>
      <c r="G516" s="146" t="str">
        <f>IF(F516&gt;0.1,Import1!$N$6,"")</f>
        <v>€ /km</v>
      </c>
      <c r="H516" s="147" t="str">
        <f ca="1">IF(F516&gt;0.1,VLOOKUP(B516,Import1!$U:$X,Import1!$O$6,FALSE),"")</f>
        <v>23.911</v>
      </c>
      <c r="I516" s="123"/>
      <c r="J516" s="148" t="s">
        <v>534</v>
      </c>
      <c r="K516" s="149">
        <v>23</v>
      </c>
      <c r="L516" s="150">
        <v>960</v>
      </c>
      <c r="M516" s="150">
        <v>1332</v>
      </c>
      <c r="O516" s="518"/>
    </row>
    <row r="517" spans="1:15" ht="10.199999999999999" customHeight="1" x14ac:dyDescent="0.4">
      <c r="A517" s="170">
        <v>514</v>
      </c>
      <c r="B517" s="36">
        <v>62728</v>
      </c>
      <c r="C517" s="170" t="s">
        <v>2061</v>
      </c>
      <c r="D517" s="265" t="s">
        <v>2083</v>
      </c>
      <c r="E517" s="265" t="s">
        <v>2119</v>
      </c>
      <c r="F517" s="139" t="s">
        <v>650</v>
      </c>
      <c r="G517" s="140" t="str">
        <f>IF(F517&gt;0.1,Import1!$N$6,"")</f>
        <v>€ /km</v>
      </c>
      <c r="H517" s="141" t="str">
        <f ca="1">IF(F517&gt;0.1,VLOOKUP(B517,Import1!$U:$X,Import1!$O$6,FALSE),"")</f>
        <v>32.515</v>
      </c>
      <c r="I517" s="123"/>
      <c r="J517" s="142" t="s">
        <v>534</v>
      </c>
      <c r="K517" s="143">
        <v>26</v>
      </c>
      <c r="L517" s="144">
        <v>1344</v>
      </c>
      <c r="M517" s="144">
        <v>1777</v>
      </c>
      <c r="O517" s="518"/>
    </row>
    <row r="518" spans="1:15" ht="10.199999999999999" customHeight="1" x14ac:dyDescent="0.4">
      <c r="A518" s="170">
        <v>515</v>
      </c>
      <c r="B518" s="36">
        <v>62729</v>
      </c>
      <c r="C518" s="170" t="s">
        <v>2061</v>
      </c>
      <c r="D518" s="265" t="s">
        <v>2083</v>
      </c>
      <c r="E518" s="265" t="s">
        <v>2119</v>
      </c>
      <c r="F518" s="145" t="s">
        <v>652</v>
      </c>
      <c r="G518" s="146" t="str">
        <f>IF(F518&gt;0.1,Import1!$N$6,"")</f>
        <v>€ /km</v>
      </c>
      <c r="H518" s="147" t="str">
        <f ca="1">IF(F518&gt;0.1,VLOOKUP(B518,Import1!$U:$X,Import1!$O$6,FALSE),"")</f>
        <v>43.226</v>
      </c>
      <c r="I518" s="123"/>
      <c r="J518" s="148" t="s">
        <v>534</v>
      </c>
      <c r="K518" s="149">
        <v>29</v>
      </c>
      <c r="L518" s="150">
        <v>1920</v>
      </c>
      <c r="M518" s="150">
        <v>2343</v>
      </c>
      <c r="O518" s="518"/>
    </row>
    <row r="519" spans="1:15" ht="10.199999999999999" customHeight="1" x14ac:dyDescent="0.4">
      <c r="A519" s="170">
        <v>516</v>
      </c>
      <c r="B519" s="36">
        <v>62730</v>
      </c>
      <c r="C519" s="170" t="s">
        <v>2061</v>
      </c>
      <c r="D519" s="265" t="s">
        <v>2083</v>
      </c>
      <c r="E519" s="265" t="s">
        <v>2119</v>
      </c>
      <c r="F519" s="139" t="s">
        <v>653</v>
      </c>
      <c r="G519" s="140" t="str">
        <f>IF(F519&gt;0.1,Import1!$N$6,"")</f>
        <v>€ /km</v>
      </c>
      <c r="H519" s="141" t="str">
        <f ca="1">IF(F519&gt;0.1,VLOOKUP(B519,Import1!$U:$X,Import1!$O$6,FALSE),"")</f>
        <v>61.369</v>
      </c>
      <c r="I519" s="123"/>
      <c r="J519" s="142" t="s">
        <v>534</v>
      </c>
      <c r="K519" s="143">
        <v>35</v>
      </c>
      <c r="L519" s="144">
        <v>2688</v>
      </c>
      <c r="M519" s="144">
        <v>3384</v>
      </c>
      <c r="O519" s="518"/>
    </row>
    <row r="520" spans="1:15" ht="10.199999999999999" customHeight="1" x14ac:dyDescent="0.4">
      <c r="A520" s="170">
        <v>517</v>
      </c>
      <c r="B520" s="36">
        <v>62731</v>
      </c>
      <c r="C520" s="170" t="s">
        <v>2061</v>
      </c>
      <c r="D520" s="265" t="s">
        <v>2083</v>
      </c>
      <c r="E520" s="265" t="s">
        <v>2119</v>
      </c>
      <c r="F520" s="145" t="s">
        <v>655</v>
      </c>
      <c r="G520" s="146" t="str">
        <f>IF(F520&gt;0.1,Import1!$N$6,"")</f>
        <v>€ /km</v>
      </c>
      <c r="H520" s="147" t="str">
        <f ca="1">IF(F520&gt;0.1,VLOOKUP(B520,Import1!$U:$X,Import1!$O$6,FALSE),"")</f>
        <v>84.249</v>
      </c>
      <c r="I520" s="123"/>
      <c r="J520" s="148" t="s">
        <v>534</v>
      </c>
      <c r="K520" s="149">
        <v>39</v>
      </c>
      <c r="L520" s="150">
        <v>3648</v>
      </c>
      <c r="M520" s="150">
        <v>4490</v>
      </c>
      <c r="O520" s="518"/>
    </row>
    <row r="521" spans="1:15" ht="10.199999999999999" customHeight="1" x14ac:dyDescent="0.4">
      <c r="A521" s="170">
        <v>518</v>
      </c>
      <c r="B521" s="36">
        <v>62732</v>
      </c>
      <c r="C521" s="170" t="s">
        <v>2061</v>
      </c>
      <c r="D521" s="265" t="s">
        <v>2083</v>
      </c>
      <c r="E521" s="265" t="s">
        <v>2119</v>
      </c>
      <c r="F521" s="139" t="s">
        <v>800</v>
      </c>
      <c r="G521" s="140" t="str">
        <f>IF(F521&gt;0.1,Import1!$N$6,"")</f>
        <v>€ /km</v>
      </c>
      <c r="H521" s="141" t="str">
        <f ca="1">IF(F521&gt;0.1,VLOOKUP(B521,Import1!$U:$X,Import1!$O$6,FALSE),"")</f>
        <v>105.111</v>
      </c>
      <c r="I521" s="123"/>
      <c r="J521" s="142" t="s">
        <v>534</v>
      </c>
      <c r="K521" s="143">
        <v>43</v>
      </c>
      <c r="L521" s="144">
        <v>4608</v>
      </c>
      <c r="M521" s="144">
        <v>5558</v>
      </c>
      <c r="O521" s="518"/>
    </row>
    <row r="522" spans="1:15" ht="10.199999999999999" customHeight="1" x14ac:dyDescent="0.4">
      <c r="A522" s="170">
        <v>519</v>
      </c>
      <c r="B522" s="36">
        <v>62733</v>
      </c>
      <c r="C522" s="170" t="s">
        <v>2061</v>
      </c>
      <c r="D522" s="265" t="s">
        <v>2083</v>
      </c>
      <c r="E522" s="265" t="s">
        <v>2119</v>
      </c>
      <c r="F522" s="145" t="s">
        <v>801</v>
      </c>
      <c r="G522" s="146" t="str">
        <f>IF(F522&gt;0.1,Import1!$N$6,"")</f>
        <v>€ /km</v>
      </c>
      <c r="H522" s="147" t="str">
        <f ca="1">IF(F522&gt;0.1,VLOOKUP(B522,Import1!$U:$X,Import1!$O$6,FALSE),"")</f>
        <v>124.722</v>
      </c>
      <c r="I522" s="123"/>
      <c r="J522" s="148" t="s">
        <v>534</v>
      </c>
      <c r="K522" s="149">
        <v>48</v>
      </c>
      <c r="L522" s="150">
        <v>5760</v>
      </c>
      <c r="M522" s="150">
        <v>6998</v>
      </c>
      <c r="O522" s="518"/>
    </row>
    <row r="523" spans="1:15" ht="10.199999999999999" customHeight="1" x14ac:dyDescent="0.4">
      <c r="A523" s="170">
        <v>520</v>
      </c>
      <c r="B523" s="36">
        <v>62734</v>
      </c>
      <c r="C523" s="170" t="s">
        <v>2061</v>
      </c>
      <c r="D523" s="265" t="s">
        <v>2083</v>
      </c>
      <c r="E523" s="265" t="s">
        <v>2119</v>
      </c>
      <c r="F523" s="139" t="s">
        <v>943</v>
      </c>
      <c r="G523" s="140" t="str">
        <f>IF(F523&gt;0.1,Import1!$N$6,"")</f>
        <v>€ /km</v>
      </c>
      <c r="H523" s="141" t="str">
        <f ca="1">IF(F523&gt;0.1,VLOOKUP(B523,Import1!$U:$X,Import1!$O$6,FALSE),"")</f>
        <v>153.909</v>
      </c>
      <c r="I523" s="123"/>
      <c r="J523" s="142" t="s">
        <v>534</v>
      </c>
      <c r="K523" s="143">
        <v>53</v>
      </c>
      <c r="L523" s="144">
        <v>7104</v>
      </c>
      <c r="M523" s="144">
        <v>8657</v>
      </c>
      <c r="O523" s="518"/>
    </row>
    <row r="524" spans="1:15" ht="10.199999999999999" customHeight="1" x14ac:dyDescent="0.4">
      <c r="A524" s="170">
        <v>521</v>
      </c>
      <c r="B524" s="36">
        <v>62735</v>
      </c>
      <c r="C524" s="170" t="s">
        <v>2061</v>
      </c>
      <c r="D524" s="265" t="s">
        <v>2083</v>
      </c>
      <c r="E524" s="265" t="s">
        <v>2119</v>
      </c>
      <c r="F524" s="145" t="s">
        <v>944</v>
      </c>
      <c r="G524" s="146" t="str">
        <f>IF(F524&gt;0.1,Import1!$N$6,"")</f>
        <v>€ /km</v>
      </c>
      <c r="H524" s="147" t="str">
        <f ca="1">IF(F524&gt;0.1,VLOOKUP(B524,Import1!$U:$X,Import1!$O$6,FALSE),"")</f>
        <v>196.510</v>
      </c>
      <c r="I524" s="123"/>
      <c r="J524" s="148" t="s">
        <v>534</v>
      </c>
      <c r="K524" s="149">
        <v>60</v>
      </c>
      <c r="L524" s="150">
        <v>9216</v>
      </c>
      <c r="M524" s="150">
        <v>11385</v>
      </c>
      <c r="O524" s="518"/>
    </row>
    <row r="525" spans="1:15" ht="10.199999999999999" customHeight="1" x14ac:dyDescent="0.4">
      <c r="A525" s="170">
        <v>522</v>
      </c>
      <c r="B525" s="36" t="s">
        <v>1119</v>
      </c>
      <c r="C525" s="170" t="s">
        <v>2061</v>
      </c>
      <c r="D525" s="265" t="s">
        <v>2083</v>
      </c>
      <c r="E525" s="265" t="s">
        <v>2119</v>
      </c>
      <c r="F525" s="139"/>
      <c r="G525" s="140" t="str">
        <f>IF(F525&gt;0.1,Import1!$N$6,"")</f>
        <v/>
      </c>
      <c r="H525" s="141" t="str">
        <f>IF(F525&gt;0.1,VLOOKUP(B525,Import1!$U:$X,Import1!$O$6,FALSE),"")</f>
        <v/>
      </c>
      <c r="I525" s="123"/>
      <c r="J525" s="142"/>
      <c r="K525" s="143"/>
      <c r="L525" s="144"/>
      <c r="M525" s="144"/>
      <c r="O525" s="518"/>
    </row>
    <row r="526" spans="1:15" ht="10.199999999999999" customHeight="1" x14ac:dyDescent="0.4">
      <c r="A526" s="170">
        <v>523</v>
      </c>
      <c r="B526" s="36">
        <v>62736</v>
      </c>
      <c r="C526" s="170" t="s">
        <v>2061</v>
      </c>
      <c r="D526" s="265" t="s">
        <v>2083</v>
      </c>
      <c r="E526" s="265" t="s">
        <v>2119</v>
      </c>
      <c r="F526" s="145" t="s">
        <v>541</v>
      </c>
      <c r="G526" s="146" t="str">
        <f>IF(F526&gt;0.1,Import1!$N$6,"")</f>
        <v>€ /km</v>
      </c>
      <c r="H526" s="147" t="str">
        <f ca="1">IF(F526&gt;0.1,VLOOKUP(B526,Import1!$U:$X,Import1!$O$6,FALSE),"")</f>
        <v>2.044</v>
      </c>
      <c r="I526" s="123"/>
      <c r="J526" s="148" t="s">
        <v>534</v>
      </c>
      <c r="K526" s="149">
        <v>11</v>
      </c>
      <c r="L526" s="150">
        <v>72</v>
      </c>
      <c r="M526" s="150">
        <v>193</v>
      </c>
      <c r="O526" s="518"/>
    </row>
    <row r="527" spans="1:15" ht="10.199999999999999" customHeight="1" x14ac:dyDescent="0.4">
      <c r="A527" s="170">
        <v>524</v>
      </c>
      <c r="B527" s="36">
        <v>62737</v>
      </c>
      <c r="C527" s="170" t="s">
        <v>2061</v>
      </c>
      <c r="D527" s="265" t="s">
        <v>2083</v>
      </c>
      <c r="E527" s="265" t="s">
        <v>2119</v>
      </c>
      <c r="F527" s="139" t="s">
        <v>547</v>
      </c>
      <c r="G527" s="140" t="str">
        <f>IF(F527&gt;0.1,Import1!$N$6,"")</f>
        <v>€ /km</v>
      </c>
      <c r="H527" s="141" t="str">
        <f ca="1">IF(F527&gt;0.1,VLOOKUP(B527,Import1!$U:$X,Import1!$O$6,FALSE),"")</f>
        <v>3.003</v>
      </c>
      <c r="I527" s="123"/>
      <c r="J527" s="142" t="s">
        <v>534</v>
      </c>
      <c r="K527" s="143">
        <v>12</v>
      </c>
      <c r="L527" s="144">
        <v>120</v>
      </c>
      <c r="M527" s="144">
        <v>256</v>
      </c>
      <c r="O527" s="518"/>
    </row>
    <row r="528" spans="1:15" ht="10.199999999999999" customHeight="1" x14ac:dyDescent="0.4">
      <c r="A528" s="170">
        <v>525</v>
      </c>
      <c r="B528" s="36">
        <v>62738</v>
      </c>
      <c r="C528" s="170" t="s">
        <v>2061</v>
      </c>
      <c r="D528" s="265" t="s">
        <v>2083</v>
      </c>
      <c r="E528" s="265" t="s">
        <v>2119</v>
      </c>
      <c r="F528" s="145" t="s">
        <v>549</v>
      </c>
      <c r="G528" s="146" t="str">
        <f>IF(F528&gt;0.1,Import1!$N$6,"")</f>
        <v>€ /km</v>
      </c>
      <c r="H528" s="147" t="str">
        <f ca="1">IF(F528&gt;0.1,VLOOKUP(B528,Import1!$U:$X,Import1!$O$6,FALSE),"")</f>
        <v>4.990</v>
      </c>
      <c r="I528" s="123"/>
      <c r="J528" s="148" t="s">
        <v>534</v>
      </c>
      <c r="K528" s="149">
        <v>13</v>
      </c>
      <c r="L528" s="150">
        <v>192</v>
      </c>
      <c r="M528" s="150">
        <v>352</v>
      </c>
      <c r="O528" s="518"/>
    </row>
    <row r="529" spans="1:15" ht="10.199999999999999" customHeight="1" x14ac:dyDescent="0.4">
      <c r="A529" s="170">
        <v>526</v>
      </c>
      <c r="B529" s="36">
        <v>62739</v>
      </c>
      <c r="C529" s="170" t="s">
        <v>2061</v>
      </c>
      <c r="D529" s="265" t="s">
        <v>2083</v>
      </c>
      <c r="E529" s="265" t="s">
        <v>2119</v>
      </c>
      <c r="F529" s="139" t="s">
        <v>551</v>
      </c>
      <c r="G529" s="140" t="str">
        <f>IF(F529&gt;0.1,Import1!$N$6,"")</f>
        <v>€ /km</v>
      </c>
      <c r="H529" s="141" t="str">
        <f ca="1">IF(F529&gt;0.1,VLOOKUP(B529,Import1!$U:$X,Import1!$O$6,FALSE),"")</f>
        <v>7.136</v>
      </c>
      <c r="I529" s="123"/>
      <c r="J529" s="142" t="s">
        <v>534</v>
      </c>
      <c r="K529" s="143">
        <v>15</v>
      </c>
      <c r="L529" s="144">
        <v>288</v>
      </c>
      <c r="M529" s="144">
        <v>475</v>
      </c>
      <c r="O529" s="518"/>
    </row>
    <row r="530" spans="1:15" ht="10.199999999999999" customHeight="1" x14ac:dyDescent="0.4">
      <c r="A530" s="170">
        <v>527</v>
      </c>
      <c r="B530" s="36">
        <v>62740</v>
      </c>
      <c r="C530" s="170" t="s">
        <v>2061</v>
      </c>
      <c r="D530" s="265" t="s">
        <v>2083</v>
      </c>
      <c r="E530" s="265" t="s">
        <v>2119</v>
      </c>
      <c r="F530" s="145" t="s">
        <v>578</v>
      </c>
      <c r="G530" s="146" t="str">
        <f>IF(F530&gt;0.1,Import1!$N$6,"")</f>
        <v>€ /km</v>
      </c>
      <c r="H530" s="147" t="str">
        <f ca="1">IF(F530&gt;0.1,VLOOKUP(B530,Import1!$U:$X,Import1!$O$6,FALSE),"")</f>
        <v>11.762</v>
      </c>
      <c r="I530" s="123"/>
      <c r="J530" s="148" t="s">
        <v>534</v>
      </c>
      <c r="K530" s="149">
        <v>17</v>
      </c>
      <c r="L530" s="150">
        <v>480</v>
      </c>
      <c r="M530" s="150">
        <v>708</v>
      </c>
      <c r="O530" s="518"/>
    </row>
    <row r="531" spans="1:15" ht="10.199999999999999" customHeight="1" x14ac:dyDescent="0.4">
      <c r="A531" s="170">
        <v>528</v>
      </c>
      <c r="B531" s="36">
        <v>62741</v>
      </c>
      <c r="C531" s="170" t="s">
        <v>2061</v>
      </c>
      <c r="D531" s="265" t="s">
        <v>2083</v>
      </c>
      <c r="E531" s="265" t="s">
        <v>2119</v>
      </c>
      <c r="F531" s="139" t="s">
        <v>583</v>
      </c>
      <c r="G531" s="140" t="str">
        <f>IF(F531&gt;0.1,Import1!$N$6,"")</f>
        <v>€ /km</v>
      </c>
      <c r="H531" s="141" t="str">
        <f ca="1">IF(F531&gt;0.1,VLOOKUP(B531,Import1!$U:$X,Import1!$O$6,FALSE),"")</f>
        <v>17.461</v>
      </c>
      <c r="I531" s="123"/>
      <c r="J531" s="142" t="s">
        <v>534</v>
      </c>
      <c r="K531" s="143">
        <v>21</v>
      </c>
      <c r="L531" s="144">
        <v>768</v>
      </c>
      <c r="M531" s="144">
        <v>1081</v>
      </c>
      <c r="O531" s="518"/>
    </row>
    <row r="532" spans="1:15" ht="10.199999999999999" customHeight="1" x14ac:dyDescent="0.4">
      <c r="A532" s="170">
        <v>529</v>
      </c>
      <c r="B532" s="36">
        <v>62742</v>
      </c>
      <c r="C532" s="170" t="s">
        <v>2061</v>
      </c>
      <c r="D532" s="265" t="s">
        <v>2083</v>
      </c>
      <c r="E532" s="265" t="s">
        <v>2119</v>
      </c>
      <c r="F532" s="145" t="s">
        <v>648</v>
      </c>
      <c r="G532" s="146" t="str">
        <f>IF(F532&gt;0.1,Import1!$N$6,"")</f>
        <v>€ /km</v>
      </c>
      <c r="H532" s="147" t="str">
        <f ca="1">IF(F532&gt;0.1,VLOOKUP(B532,Import1!$U:$X,Import1!$O$6,FALSE),"")</f>
        <v>26.118</v>
      </c>
      <c r="I532" s="123"/>
      <c r="J532" s="148" t="s">
        <v>534</v>
      </c>
      <c r="K532" s="149">
        <v>26</v>
      </c>
      <c r="L532" s="150">
        <v>1200</v>
      </c>
      <c r="M532" s="150">
        <v>1631</v>
      </c>
      <c r="O532" s="518"/>
    </row>
    <row r="533" spans="1:15" ht="10.199999999999999" customHeight="1" x14ac:dyDescent="0.4">
      <c r="A533" s="170">
        <v>530</v>
      </c>
      <c r="B533" s="36">
        <v>62743</v>
      </c>
      <c r="C533" s="170" t="s">
        <v>2061</v>
      </c>
      <c r="D533" s="265" t="s">
        <v>2083</v>
      </c>
      <c r="E533" s="265" t="s">
        <v>2119</v>
      </c>
      <c r="F533" s="139" t="s">
        <v>651</v>
      </c>
      <c r="G533" s="140" t="str">
        <f>IF(F533&gt;0.1,Import1!$N$6,"")</f>
        <v>€ /km</v>
      </c>
      <c r="H533" s="141" t="str">
        <f ca="1">IF(F533&gt;0.1,VLOOKUP(B533,Import1!$U:$X,Import1!$O$6,FALSE),"")</f>
        <v>39.545</v>
      </c>
      <c r="I533" s="123"/>
      <c r="J533" s="142" t="s">
        <v>534</v>
      </c>
      <c r="K533" s="143">
        <v>29</v>
      </c>
      <c r="L533" s="144">
        <v>1680</v>
      </c>
      <c r="M533" s="144">
        <v>2163</v>
      </c>
      <c r="O533" s="518"/>
    </row>
    <row r="534" spans="1:15" ht="10.199999999999999" customHeight="1" x14ac:dyDescent="0.4">
      <c r="A534" s="170">
        <v>531</v>
      </c>
      <c r="B534" s="36" t="s">
        <v>1119</v>
      </c>
      <c r="C534" s="170" t="s">
        <v>2061</v>
      </c>
      <c r="D534" s="265" t="s">
        <v>2083</v>
      </c>
      <c r="E534" s="265" t="s">
        <v>2119</v>
      </c>
      <c r="F534" s="145"/>
      <c r="G534" s="146" t="str">
        <f>IF(F534&gt;0.1,Import1!$N$6,"")</f>
        <v/>
      </c>
      <c r="H534" s="147" t="str">
        <f>IF(F534&gt;0.1,VLOOKUP(B534,Import1!$U:$X,Import1!$O$6,FALSE),"")</f>
        <v/>
      </c>
      <c r="I534" s="123"/>
      <c r="J534" s="148"/>
      <c r="K534" s="149"/>
      <c r="L534" s="150"/>
      <c r="M534" s="150"/>
      <c r="O534" s="518"/>
    </row>
    <row r="535" spans="1:15" ht="10.199999999999999" customHeight="1" x14ac:dyDescent="0.4">
      <c r="A535" s="170">
        <v>532</v>
      </c>
      <c r="B535" s="36">
        <v>62744</v>
      </c>
      <c r="C535" s="170" t="s">
        <v>2061</v>
      </c>
      <c r="D535" s="265" t="s">
        <v>2083</v>
      </c>
      <c r="E535" s="265" t="s">
        <v>2119</v>
      </c>
      <c r="F535" s="139" t="s">
        <v>542</v>
      </c>
      <c r="G535" s="140" t="str">
        <f>IF(F535&gt;0.1,Import1!$N$6,"")</f>
        <v>€ /km</v>
      </c>
      <c r="H535" s="141" t="str">
        <f ca="1">IF(F535&gt;0.1,VLOOKUP(B535,Import1!$U:$X,Import1!$O$6,FALSE),"")</f>
        <v>3.552</v>
      </c>
      <c r="I535" s="123"/>
      <c r="J535" s="142" t="s">
        <v>534</v>
      </c>
      <c r="K535" s="143">
        <v>14</v>
      </c>
      <c r="L535" s="144">
        <v>100.8</v>
      </c>
      <c r="M535" s="144">
        <v>300</v>
      </c>
      <c r="O535" s="518"/>
    </row>
    <row r="536" spans="1:15" ht="10.199999999999999" customHeight="1" x14ac:dyDescent="0.4">
      <c r="A536" s="170">
        <v>533</v>
      </c>
      <c r="B536" s="36">
        <v>62745</v>
      </c>
      <c r="C536" s="170" t="s">
        <v>2061</v>
      </c>
      <c r="D536" s="265" t="s">
        <v>2083</v>
      </c>
      <c r="E536" s="265" t="s">
        <v>2119</v>
      </c>
      <c r="F536" s="145" t="s">
        <v>694</v>
      </c>
      <c r="G536" s="146" t="str">
        <f>IF(F536&gt;0.1,Import1!$N$6,"")</f>
        <v>€ /km</v>
      </c>
      <c r="H536" s="147" t="str">
        <f ca="1">IF(F536&gt;0.1,VLOOKUP(B536,Import1!$U:$X,Import1!$O$6,FALSE),"")</f>
        <v>5.298</v>
      </c>
      <c r="I536" s="123"/>
      <c r="J536" s="148" t="s">
        <v>534</v>
      </c>
      <c r="K536" s="149">
        <v>17</v>
      </c>
      <c r="L536" s="150">
        <v>144</v>
      </c>
      <c r="M536" s="150">
        <v>360</v>
      </c>
      <c r="O536" s="518"/>
    </row>
    <row r="537" spans="1:15" ht="10.199999999999999" customHeight="1" x14ac:dyDescent="0.4">
      <c r="A537" s="170">
        <v>534</v>
      </c>
      <c r="B537" s="36">
        <v>62746</v>
      </c>
      <c r="C537" s="170" t="s">
        <v>2061</v>
      </c>
      <c r="D537" s="265" t="s">
        <v>2083</v>
      </c>
      <c r="E537" s="265" t="s">
        <v>2119</v>
      </c>
      <c r="F537" s="139" t="s">
        <v>628</v>
      </c>
      <c r="G537" s="140" t="str">
        <f>IF(F537&gt;0.1,Import1!$N$6,"")</f>
        <v>€ /km</v>
      </c>
      <c r="H537" s="141" t="str">
        <f ca="1">IF(F537&gt;0.1,VLOOKUP(B537,Import1!$U:$X,Import1!$O$6,FALSE),"")</f>
        <v>6.185</v>
      </c>
      <c r="I537" s="123"/>
      <c r="J537" s="142" t="s">
        <v>534</v>
      </c>
      <c r="K537" s="143">
        <v>17.7</v>
      </c>
      <c r="L537" s="144">
        <v>172.8</v>
      </c>
      <c r="M537" s="144">
        <v>400</v>
      </c>
      <c r="O537" s="518"/>
    </row>
    <row r="538" spans="1:15" ht="10.199999999999999" customHeight="1" x14ac:dyDescent="0.4">
      <c r="A538" s="170">
        <v>535</v>
      </c>
      <c r="B538" s="36">
        <v>62747</v>
      </c>
      <c r="C538" s="170" t="s">
        <v>2061</v>
      </c>
      <c r="D538" s="265" t="s">
        <v>2083</v>
      </c>
      <c r="E538" s="265" t="s">
        <v>2119</v>
      </c>
      <c r="F538" s="145" t="s">
        <v>695</v>
      </c>
      <c r="G538" s="146" t="str">
        <f>IF(F538&gt;0.1,Import1!$N$6,"")</f>
        <v>€ /km</v>
      </c>
      <c r="H538" s="147" t="str">
        <f ca="1">IF(F538&gt;0.1,VLOOKUP(B538,Import1!$U:$X,Import1!$O$6,FALSE),"")</f>
        <v>10.314</v>
      </c>
      <c r="I538" s="123"/>
      <c r="J538" s="148" t="s">
        <v>534</v>
      </c>
      <c r="K538" s="149">
        <v>18.5</v>
      </c>
      <c r="L538" s="150">
        <v>201.6</v>
      </c>
      <c r="M538" s="150">
        <v>450</v>
      </c>
      <c r="O538" s="518"/>
    </row>
    <row r="539" spans="1:15" ht="10.199999999999999" customHeight="1" x14ac:dyDescent="0.4">
      <c r="A539" s="170">
        <v>536</v>
      </c>
      <c r="B539" s="36">
        <v>62748</v>
      </c>
      <c r="C539" s="170" t="s">
        <v>2061</v>
      </c>
      <c r="D539" s="265" t="s">
        <v>2083</v>
      </c>
      <c r="E539" s="265" t="s">
        <v>2119</v>
      </c>
      <c r="F539" s="139" t="s">
        <v>630</v>
      </c>
      <c r="G539" s="140" t="str">
        <f>IF(F539&gt;0.1,Import1!$N$6,"")</f>
        <v>€ /km</v>
      </c>
      <c r="H539" s="141" t="str">
        <f ca="1">IF(F539&gt;0.1,VLOOKUP(B539,Import1!$U:$X,Import1!$O$6,FALSE),"")</f>
        <v>13.056</v>
      </c>
      <c r="I539" s="123"/>
      <c r="J539" s="142" t="s">
        <v>534</v>
      </c>
      <c r="K539" s="143">
        <v>20.3</v>
      </c>
      <c r="L539" s="144">
        <v>273.60000000000002</v>
      </c>
      <c r="M539" s="144">
        <v>560</v>
      </c>
      <c r="O539" s="518"/>
    </row>
    <row r="540" spans="1:15" ht="10.199999999999999" customHeight="1" x14ac:dyDescent="0.4">
      <c r="A540" s="170">
        <v>537</v>
      </c>
      <c r="B540" s="36">
        <v>62749</v>
      </c>
      <c r="C540" s="170" t="s">
        <v>2061</v>
      </c>
      <c r="D540" s="265" t="s">
        <v>2083</v>
      </c>
      <c r="E540" s="265" t="s">
        <v>2119</v>
      </c>
      <c r="F540" s="145" t="s">
        <v>632</v>
      </c>
      <c r="G540" s="146" t="str">
        <f>IF(F540&gt;0.1,Import1!$N$6,"")</f>
        <v>€ /km</v>
      </c>
      <c r="H540" s="147" t="str">
        <f ca="1">IF(F540&gt;0.1,VLOOKUP(B540,Import1!$U:$X,Import1!$O$6,FALSE),"")</f>
        <v>14.845</v>
      </c>
      <c r="I540" s="123"/>
      <c r="J540" s="148" t="s">
        <v>534</v>
      </c>
      <c r="K540" s="149">
        <v>22.9</v>
      </c>
      <c r="L540" s="150">
        <v>345.6</v>
      </c>
      <c r="M540" s="150">
        <v>700</v>
      </c>
      <c r="O540" s="518"/>
    </row>
    <row r="541" spans="1:15" ht="10.199999999999999" customHeight="1" x14ac:dyDescent="0.4">
      <c r="A541" s="170">
        <v>538</v>
      </c>
      <c r="B541" s="36" t="s">
        <v>1119</v>
      </c>
      <c r="C541" s="170" t="s">
        <v>2061</v>
      </c>
      <c r="D541" s="265" t="s">
        <v>2083</v>
      </c>
      <c r="E541" s="265" t="s">
        <v>2119</v>
      </c>
      <c r="F541" s="139"/>
      <c r="G541" s="140" t="str">
        <f>IF(F541&gt;0.1,Import1!$N$6,"")</f>
        <v/>
      </c>
      <c r="H541" s="141" t="str">
        <f>IF(F541&gt;0.1,VLOOKUP(B541,Import1!$U:$X,Import1!$O$6,FALSE),"")</f>
        <v/>
      </c>
      <c r="I541" s="123"/>
      <c r="J541" s="142"/>
      <c r="K541" s="143"/>
      <c r="L541" s="144"/>
      <c r="M541" s="144"/>
      <c r="O541" s="518"/>
    </row>
    <row r="542" spans="1:15" ht="10.199999999999999" customHeight="1" x14ac:dyDescent="0.4">
      <c r="A542" s="170">
        <v>539</v>
      </c>
      <c r="B542" s="36">
        <v>62750</v>
      </c>
      <c r="C542" s="170" t="s">
        <v>2061</v>
      </c>
      <c r="D542" s="265" t="s">
        <v>2083</v>
      </c>
      <c r="E542" s="265" t="s">
        <v>2119</v>
      </c>
      <c r="F542" s="145" t="s">
        <v>561</v>
      </c>
      <c r="G542" s="146" t="str">
        <f>IF(F542&gt;0.1,Import1!$N$6,"")</f>
        <v>€ /km</v>
      </c>
      <c r="H542" s="147" t="str">
        <f ca="1">IF(F542&gt;0.1,VLOOKUP(B542,Import1!$U:$X,Import1!$O$6,FALSE),"")</f>
        <v>7.418</v>
      </c>
      <c r="I542" s="123"/>
      <c r="J542" s="148" t="s">
        <v>534</v>
      </c>
      <c r="K542" s="149">
        <v>15.9</v>
      </c>
      <c r="L542" s="150">
        <v>168</v>
      </c>
      <c r="M542" s="150">
        <v>420</v>
      </c>
      <c r="O542" s="518"/>
    </row>
    <row r="543" spans="1:15" ht="10.199999999999999" customHeight="1" x14ac:dyDescent="0.4">
      <c r="A543" s="170">
        <v>540</v>
      </c>
      <c r="B543" s="36">
        <v>62751</v>
      </c>
      <c r="C543" s="170" t="s">
        <v>2061</v>
      </c>
      <c r="D543" s="265" t="s">
        <v>2083</v>
      </c>
      <c r="E543" s="265" t="s">
        <v>2119</v>
      </c>
      <c r="F543" s="139" t="s">
        <v>702</v>
      </c>
      <c r="G543" s="140" t="str">
        <f>IF(F543&gt;0.1,Import1!$N$6,"")</f>
        <v>€ /km</v>
      </c>
      <c r="H543" s="141" t="str">
        <f ca="1">IF(F543&gt;0.1,VLOOKUP(B543,Import1!$U:$X,Import1!$O$6,FALSE),"")</f>
        <v>9.596</v>
      </c>
      <c r="I543" s="123"/>
      <c r="J543" s="142" t="s">
        <v>534</v>
      </c>
      <c r="K543" s="143">
        <v>19.600000000000001</v>
      </c>
      <c r="L543" s="144">
        <v>240</v>
      </c>
      <c r="M543" s="144">
        <v>500</v>
      </c>
      <c r="O543" s="518"/>
    </row>
    <row r="544" spans="1:15" ht="10.199999999999999" customHeight="1" x14ac:dyDescent="0.4">
      <c r="A544" s="170">
        <v>541</v>
      </c>
      <c r="B544" s="36">
        <v>62752</v>
      </c>
      <c r="C544" s="170" t="s">
        <v>2061</v>
      </c>
      <c r="D544" s="265" t="s">
        <v>2083</v>
      </c>
      <c r="E544" s="265" t="s">
        <v>2119</v>
      </c>
      <c r="F544" s="145" t="s">
        <v>635</v>
      </c>
      <c r="G544" s="146" t="str">
        <f>IF(F544&gt;0.1,Import1!$N$6,"")</f>
        <v>€ /km</v>
      </c>
      <c r="H544" s="147" t="str">
        <f ca="1">IF(F544&gt;0.1,VLOOKUP(B544,Import1!$U:$X,Import1!$O$6,FALSE),"")</f>
        <v>11.739</v>
      </c>
      <c r="I544" s="123"/>
      <c r="J544" s="148" t="s">
        <v>534</v>
      </c>
      <c r="K544" s="149">
        <v>20.2</v>
      </c>
      <c r="L544" s="150">
        <v>288</v>
      </c>
      <c r="M544" s="150">
        <v>560</v>
      </c>
      <c r="O544" s="518"/>
    </row>
    <row r="545" spans="1:15" ht="10.199999999999999" customHeight="1" x14ac:dyDescent="0.4">
      <c r="A545" s="170">
        <v>542</v>
      </c>
      <c r="B545" s="36">
        <v>62753</v>
      </c>
      <c r="C545" s="170" t="s">
        <v>2061</v>
      </c>
      <c r="D545" s="265" t="s">
        <v>2083</v>
      </c>
      <c r="E545" s="265" t="s">
        <v>2119</v>
      </c>
      <c r="F545" s="139" t="s">
        <v>952</v>
      </c>
      <c r="G545" s="140" t="str">
        <f>IF(F545&gt;0.1,Import1!$N$6,"")</f>
        <v>€ /km</v>
      </c>
      <c r="H545" s="141" t="str">
        <f ca="1">IF(F545&gt;0.1,VLOOKUP(B545,Import1!$U:$X,Import1!$O$6,FALSE),"")</f>
        <v>14.140</v>
      </c>
      <c r="I545" s="123"/>
      <c r="J545" s="142" t="s">
        <v>534</v>
      </c>
      <c r="K545" s="143">
        <v>21</v>
      </c>
      <c r="L545" s="144">
        <v>336</v>
      </c>
      <c r="M545" s="144">
        <v>630</v>
      </c>
      <c r="O545" s="518"/>
    </row>
    <row r="546" spans="1:15" ht="10.199999999999999" customHeight="1" x14ac:dyDescent="0.4">
      <c r="A546" s="170">
        <v>543</v>
      </c>
      <c r="B546" s="36">
        <v>62754</v>
      </c>
      <c r="C546" s="170" t="s">
        <v>2061</v>
      </c>
      <c r="D546" s="265" t="s">
        <v>2083</v>
      </c>
      <c r="E546" s="265" t="s">
        <v>2119</v>
      </c>
      <c r="F546" s="145" t="s">
        <v>637</v>
      </c>
      <c r="G546" s="146" t="str">
        <f>IF(F546&gt;0.1,Import1!$N$6,"")</f>
        <v>€ /km</v>
      </c>
      <c r="H546" s="147" t="str">
        <f ca="1">IF(F546&gt;0.1,VLOOKUP(B546,Import1!$U:$X,Import1!$O$6,FALSE),"")</f>
        <v>16.984</v>
      </c>
      <c r="I546" s="123"/>
      <c r="J546" s="148" t="s">
        <v>534</v>
      </c>
      <c r="K546" s="149">
        <v>23</v>
      </c>
      <c r="L546" s="150">
        <v>456</v>
      </c>
      <c r="M546" s="150">
        <v>830</v>
      </c>
      <c r="O546" s="518"/>
    </row>
    <row r="547" spans="1:15" ht="10.199999999999999" customHeight="1" x14ac:dyDescent="0.4">
      <c r="A547" s="170">
        <v>544</v>
      </c>
      <c r="B547" s="36">
        <v>62755</v>
      </c>
      <c r="C547" s="170" t="s">
        <v>2061</v>
      </c>
      <c r="D547" s="265" t="s">
        <v>2083</v>
      </c>
      <c r="E547" s="265" t="s">
        <v>2119</v>
      </c>
      <c r="F547" s="139" t="s">
        <v>639</v>
      </c>
      <c r="G547" s="140" t="str">
        <f>IF(F547&gt;0.1,Import1!$N$6,"")</f>
        <v>€ /km</v>
      </c>
      <c r="H547" s="141" t="str">
        <f ca="1">IF(F547&gt;0.1,VLOOKUP(B547,Import1!$U:$X,Import1!$O$6,FALSE),"")</f>
        <v>20.990</v>
      </c>
      <c r="I547" s="123"/>
      <c r="J547" s="142" t="s">
        <v>534</v>
      </c>
      <c r="K547" s="143">
        <v>26.9</v>
      </c>
      <c r="L547" s="144">
        <v>576</v>
      </c>
      <c r="M547" s="144">
        <v>1050</v>
      </c>
      <c r="O547" s="518"/>
    </row>
    <row r="548" spans="1:15" ht="10.199999999999999" customHeight="1" x14ac:dyDescent="0.4">
      <c r="A548" s="170">
        <v>545</v>
      </c>
      <c r="B548" s="36" t="s">
        <v>1119</v>
      </c>
      <c r="C548" s="170" t="s">
        <v>2062</v>
      </c>
      <c r="D548" s="265" t="s">
        <v>2083</v>
      </c>
      <c r="E548" s="265" t="s">
        <v>2120</v>
      </c>
      <c r="H548" s="153"/>
      <c r="I548" s="123"/>
      <c r="O548" s="518"/>
    </row>
    <row r="549" spans="1:15" ht="9" customHeight="1" x14ac:dyDescent="0.4">
      <c r="A549" s="170">
        <v>546</v>
      </c>
      <c r="B549" s="36" t="s">
        <v>1119</v>
      </c>
      <c r="C549" s="170" t="s">
        <v>2062</v>
      </c>
      <c r="D549" s="265" t="s">
        <v>2083</v>
      </c>
      <c r="E549" s="265" t="s">
        <v>2120</v>
      </c>
      <c r="F549" s="523" t="str">
        <f>VLOOKUP(C549,GrupeTable!A:P,13,0)</f>
        <v>NHXH FE180/E90</v>
      </c>
      <c r="G549" s="52"/>
      <c r="H549" s="525">
        <f>VLOOKUP(C549,GrupeTable!A:P,14,0)</f>
        <v>0</v>
      </c>
      <c r="I549" s="525"/>
      <c r="J549" s="525" t="e">
        <f>_xlfn.XLOOKUP(C549,#REF!,#REF!)</f>
        <v>#REF!</v>
      </c>
      <c r="K549" s="520" t="str">
        <f>VLOOKUP(C549,GrupeTable!A:P,15,0)</f>
        <v>Bezhalogeni energetski kabel s funkcijom od 90 min, DIN 4102-12</v>
      </c>
      <c r="L549" s="521"/>
      <c r="M549" s="522"/>
      <c r="O549" s="518"/>
    </row>
    <row r="550" spans="1:15" ht="9" customHeight="1" x14ac:dyDescent="0.4">
      <c r="A550" s="170">
        <v>547</v>
      </c>
      <c r="B550" s="36" t="s">
        <v>1119</v>
      </c>
      <c r="C550" s="170" t="s">
        <v>2062</v>
      </c>
      <c r="D550" s="265" t="s">
        <v>2083</v>
      </c>
      <c r="E550" s="265" t="s">
        <v>2120</v>
      </c>
      <c r="F550" s="524"/>
      <c r="G550" s="53"/>
      <c r="H550" s="526"/>
      <c r="I550" s="526"/>
      <c r="J550" s="526"/>
      <c r="K550" s="56"/>
      <c r="L550" s="54"/>
      <c r="M550" s="55" t="str">
        <f>VLOOKUP(C549,GrupeTable!A:P,16,0)</f>
        <v>DIN VDE 0266</v>
      </c>
      <c r="O550" s="518"/>
    </row>
    <row r="551" spans="1:15" ht="5.0999999999999996" customHeight="1" x14ac:dyDescent="0.4">
      <c r="A551" s="170">
        <v>548</v>
      </c>
      <c r="B551" s="36" t="s">
        <v>1119</v>
      </c>
      <c r="C551" s="170" t="s">
        <v>2062</v>
      </c>
      <c r="D551" s="265" t="s">
        <v>2083</v>
      </c>
      <c r="E551" s="265" t="s">
        <v>2120</v>
      </c>
      <c r="F551" s="46"/>
      <c r="G551" s="2"/>
      <c r="H551" s="113"/>
      <c r="I551" s="45"/>
      <c r="J551" s="57"/>
      <c r="K551" s="49"/>
      <c r="L551" s="50"/>
      <c r="M551" s="48"/>
      <c r="O551" s="518"/>
    </row>
    <row r="552" spans="1:15" ht="10.199999999999999" customHeight="1" x14ac:dyDescent="0.4">
      <c r="A552" s="170">
        <v>549</v>
      </c>
      <c r="B552" s="36">
        <v>62801</v>
      </c>
      <c r="C552" s="170" t="s">
        <v>2062</v>
      </c>
      <c r="D552" s="265" t="s">
        <v>2083</v>
      </c>
      <c r="E552" s="265" t="s">
        <v>2120</v>
      </c>
      <c r="F552" s="139" t="s">
        <v>1000</v>
      </c>
      <c r="G552" s="140" t="str">
        <f>IF(F552&gt;0.1,Import1!$N$6,"")</f>
        <v>€ /km</v>
      </c>
      <c r="H552" s="141" t="str">
        <f ca="1">IF(F552&gt;0.1,VLOOKUP(B552,Import1!$U:$X,Import1!$O$6,FALSE),"")</f>
        <v>7.314</v>
      </c>
      <c r="I552" s="123"/>
      <c r="J552" s="142" t="s">
        <v>534</v>
      </c>
      <c r="K552" s="143">
        <v>11.9</v>
      </c>
      <c r="L552" s="144">
        <v>222.5</v>
      </c>
      <c r="M552" s="144">
        <v>356</v>
      </c>
      <c r="O552" s="518"/>
    </row>
    <row r="553" spans="1:15" ht="10.199999999999999" customHeight="1" x14ac:dyDescent="0.4">
      <c r="A553" s="170">
        <v>550</v>
      </c>
      <c r="B553" s="36">
        <v>62802</v>
      </c>
      <c r="C553" s="170" t="s">
        <v>2062</v>
      </c>
      <c r="D553" s="265" t="s">
        <v>2083</v>
      </c>
      <c r="E553" s="265" t="s">
        <v>2120</v>
      </c>
      <c r="F553" s="145" t="s">
        <v>1001</v>
      </c>
      <c r="G553" s="146" t="str">
        <f>IF(F553&gt;0.1,Import1!$N$6,"")</f>
        <v>€ /km</v>
      </c>
      <c r="H553" s="147" t="str">
        <f ca="1">IF(F553&gt;0.1,VLOOKUP(B553,Import1!$U:$X,Import1!$O$6,FALSE),"")</f>
        <v>9.578</v>
      </c>
      <c r="I553" s="123"/>
      <c r="J553" s="148" t="s">
        <v>534</v>
      </c>
      <c r="K553" s="149">
        <v>13</v>
      </c>
      <c r="L553" s="150">
        <v>311.5</v>
      </c>
      <c r="M553" s="150">
        <v>453</v>
      </c>
      <c r="O553" s="518"/>
    </row>
    <row r="554" spans="1:15" ht="10.199999999999999" customHeight="1" x14ac:dyDescent="0.4">
      <c r="A554" s="170">
        <v>551</v>
      </c>
      <c r="B554" s="36">
        <v>62803</v>
      </c>
      <c r="C554" s="170" t="s">
        <v>2062</v>
      </c>
      <c r="D554" s="265" t="s">
        <v>2083</v>
      </c>
      <c r="E554" s="265" t="s">
        <v>2120</v>
      </c>
      <c r="F554" s="139" t="s">
        <v>1002</v>
      </c>
      <c r="G554" s="140" t="str">
        <f>IF(F554&gt;0.1,Import1!$N$6,"")</f>
        <v>€ /km</v>
      </c>
      <c r="H554" s="141" t="str">
        <f ca="1">IF(F554&gt;0.1,VLOOKUP(B554,Import1!$U:$X,Import1!$O$6,FALSE),"")</f>
        <v>12.464</v>
      </c>
      <c r="I554" s="123"/>
      <c r="J554" s="142" t="s">
        <v>534</v>
      </c>
      <c r="K554" s="143">
        <v>14.5</v>
      </c>
      <c r="L554" s="144">
        <v>445</v>
      </c>
      <c r="M554" s="144">
        <v>591</v>
      </c>
      <c r="O554" s="518"/>
    </row>
    <row r="555" spans="1:15" ht="10.199999999999999" customHeight="1" x14ac:dyDescent="0.4">
      <c r="A555" s="170">
        <v>552</v>
      </c>
      <c r="B555" s="36">
        <v>62804</v>
      </c>
      <c r="C555" s="170" t="s">
        <v>2062</v>
      </c>
      <c r="D555" s="265" t="s">
        <v>2083</v>
      </c>
      <c r="E555" s="265" t="s">
        <v>2120</v>
      </c>
      <c r="F555" s="145" t="s">
        <v>1003</v>
      </c>
      <c r="G555" s="146" t="str">
        <f>IF(F555&gt;0.1,Import1!$N$6,"")</f>
        <v>€ /km</v>
      </c>
      <c r="H555" s="147" t="str">
        <f ca="1">IF(F555&gt;0.1,VLOOKUP(B555,Import1!$U:$X,Import1!$O$6,FALSE),"")</f>
        <v>19.260</v>
      </c>
      <c r="I555" s="123"/>
      <c r="J555" s="148" t="s">
        <v>534</v>
      </c>
      <c r="K555" s="149">
        <v>16.2</v>
      </c>
      <c r="L555" s="150">
        <v>623</v>
      </c>
      <c r="M555" s="150">
        <v>802</v>
      </c>
      <c r="O555" s="518"/>
    </row>
    <row r="556" spans="1:15" ht="10.199999999999999" customHeight="1" x14ac:dyDescent="0.4">
      <c r="A556" s="170">
        <v>553</v>
      </c>
      <c r="B556" s="36">
        <v>62805</v>
      </c>
      <c r="C556" s="170" t="s">
        <v>2062</v>
      </c>
      <c r="D556" s="265" t="s">
        <v>2083</v>
      </c>
      <c r="E556" s="265" t="s">
        <v>2120</v>
      </c>
      <c r="F556" s="139" t="s">
        <v>1004</v>
      </c>
      <c r="G556" s="140" t="str">
        <f>IF(F556&gt;0.1,Import1!$N$6,"")</f>
        <v>€ /km</v>
      </c>
      <c r="H556" s="141" t="str">
        <f ca="1">IF(F556&gt;0.1,VLOOKUP(B556,Import1!$U:$X,Import1!$O$6,FALSE),"")</f>
        <v>22.608</v>
      </c>
      <c r="I556" s="123"/>
      <c r="J556" s="142" t="s">
        <v>534</v>
      </c>
      <c r="K556" s="143">
        <v>19</v>
      </c>
      <c r="L556" s="144">
        <v>845.5</v>
      </c>
      <c r="M556" s="144">
        <v>1105</v>
      </c>
      <c r="O556" s="518"/>
    </row>
    <row r="557" spans="1:15" ht="10.199999999999999" customHeight="1" x14ac:dyDescent="0.4">
      <c r="A557" s="170">
        <v>554</v>
      </c>
      <c r="B557" s="36">
        <v>62806</v>
      </c>
      <c r="C557" s="170" t="s">
        <v>2062</v>
      </c>
      <c r="D557" s="265" t="s">
        <v>2083</v>
      </c>
      <c r="E557" s="265" t="s">
        <v>2120</v>
      </c>
      <c r="F557" s="145" t="s">
        <v>1005</v>
      </c>
      <c r="G557" s="146" t="str">
        <f>IF(F557&gt;0.1,Import1!$N$6,"")</f>
        <v>€ /km</v>
      </c>
      <c r="H557" s="147" t="str">
        <f ca="1">IF(F557&gt;0.1,VLOOKUP(B557,Import1!$U:$X,Import1!$O$6,FALSE),"")</f>
        <v>31.709</v>
      </c>
      <c r="I557" s="123"/>
      <c r="J557" s="148" t="s">
        <v>534</v>
      </c>
      <c r="K557" s="149">
        <v>20</v>
      </c>
      <c r="L557" s="150">
        <v>1068</v>
      </c>
      <c r="M557" s="150">
        <v>1309</v>
      </c>
      <c r="O557" s="518"/>
    </row>
    <row r="558" spans="1:15" ht="10.199999999999999" customHeight="1" x14ac:dyDescent="0.4">
      <c r="A558" s="170">
        <v>555</v>
      </c>
      <c r="B558" s="36">
        <v>62807</v>
      </c>
      <c r="C558" s="170" t="s">
        <v>2062</v>
      </c>
      <c r="D558" s="265" t="s">
        <v>2083</v>
      </c>
      <c r="E558" s="265" t="s">
        <v>2120</v>
      </c>
      <c r="F558" s="139" t="s">
        <v>1006</v>
      </c>
      <c r="G558" s="140" t="str">
        <f>IF(F558&gt;0.1,Import1!$N$6,"")</f>
        <v>€ /km</v>
      </c>
      <c r="H558" s="141" t="str">
        <f ca="1">IF(F558&gt;0.1,VLOOKUP(B558,Import1!$U:$X,Import1!$O$6,FALSE),"")</f>
        <v>33.981</v>
      </c>
      <c r="I558" s="123"/>
      <c r="J558" s="142" t="s">
        <v>534</v>
      </c>
      <c r="K558" s="143">
        <v>22.1</v>
      </c>
      <c r="L558" s="144">
        <v>1335</v>
      </c>
      <c r="M558" s="144">
        <v>1640</v>
      </c>
      <c r="O558" s="518"/>
    </row>
    <row r="559" spans="1:15" ht="10.199999999999999" customHeight="1" x14ac:dyDescent="0.4">
      <c r="A559" s="170">
        <v>556</v>
      </c>
      <c r="B559" s="36">
        <v>62808</v>
      </c>
      <c r="C559" s="170" t="s">
        <v>2062</v>
      </c>
      <c r="D559" s="265" t="s">
        <v>2083</v>
      </c>
      <c r="E559" s="265" t="s">
        <v>2120</v>
      </c>
      <c r="F559" s="145" t="s">
        <v>1007</v>
      </c>
      <c r="G559" s="146" t="str">
        <f>IF(F559&gt;0.1,Import1!$N$6,"")</f>
        <v>€ /km</v>
      </c>
      <c r="H559" s="147" t="str">
        <f ca="1">IF(F559&gt;0.1,VLOOKUP(B559,Import1!$U:$X,Import1!$O$6,FALSE),"")</f>
        <v>45.455</v>
      </c>
      <c r="I559" s="123"/>
      <c r="J559" s="148" t="s">
        <v>534</v>
      </c>
      <c r="K559" s="149">
        <v>24.6</v>
      </c>
      <c r="L559" s="150">
        <v>1646.5</v>
      </c>
      <c r="M559" s="150">
        <v>2004</v>
      </c>
      <c r="O559" s="518"/>
    </row>
    <row r="560" spans="1:15" ht="10.199999999999999" customHeight="1" x14ac:dyDescent="0.4">
      <c r="A560" s="170">
        <v>557</v>
      </c>
      <c r="B560" s="36">
        <v>62809</v>
      </c>
      <c r="C560" s="170" t="s">
        <v>2062</v>
      </c>
      <c r="D560" s="265" t="s">
        <v>2083</v>
      </c>
      <c r="E560" s="265" t="s">
        <v>2120</v>
      </c>
      <c r="F560" s="139" t="s">
        <v>1008</v>
      </c>
      <c r="G560" s="140" t="str">
        <f>IF(F560&gt;0.1,Import1!$N$6,"")</f>
        <v>€ /km</v>
      </c>
      <c r="H560" s="141" t="str">
        <f ca="1">IF(F560&gt;0.1,VLOOKUP(B560,Import1!$U:$X,Import1!$O$6,FALSE),"")</f>
        <v>64.556</v>
      </c>
      <c r="I560" s="123"/>
      <c r="J560" s="142" t="s">
        <v>534</v>
      </c>
      <c r="K560" s="143">
        <v>27.7</v>
      </c>
      <c r="L560" s="144">
        <v>2136</v>
      </c>
      <c r="M560" s="144">
        <v>2584</v>
      </c>
      <c r="O560" s="518"/>
    </row>
    <row r="561" spans="1:15" ht="10.199999999999999" customHeight="1" x14ac:dyDescent="0.4">
      <c r="A561" s="170">
        <v>558</v>
      </c>
      <c r="B561" s="36" t="s">
        <v>1119</v>
      </c>
      <c r="C561" s="170" t="s">
        <v>2062</v>
      </c>
      <c r="D561" s="265" t="s">
        <v>2083</v>
      </c>
      <c r="E561" s="265" t="s">
        <v>2120</v>
      </c>
      <c r="F561" s="145"/>
      <c r="G561" s="146" t="str">
        <f>IF(F561&gt;0.1,Import1!$N$6,"")</f>
        <v/>
      </c>
      <c r="H561" s="147" t="str">
        <f>IF(F561&gt;0.1,VLOOKUP(B561,Import1!$U:$X,Import1!$O$6,FALSE),"")</f>
        <v/>
      </c>
      <c r="I561" s="123"/>
      <c r="J561" s="148"/>
      <c r="K561" s="149"/>
      <c r="L561" s="150"/>
      <c r="M561" s="150"/>
      <c r="O561" s="518"/>
    </row>
    <row r="562" spans="1:15" ht="10.199999999999999" customHeight="1" x14ac:dyDescent="0.4">
      <c r="A562" s="170">
        <v>559</v>
      </c>
      <c r="B562" s="36">
        <v>62810</v>
      </c>
      <c r="C562" s="170" t="s">
        <v>2062</v>
      </c>
      <c r="D562" s="265" t="s">
        <v>2083</v>
      </c>
      <c r="E562" s="265" t="s">
        <v>2120</v>
      </c>
      <c r="F562" s="139" t="s">
        <v>1009</v>
      </c>
      <c r="G562" s="140" t="str">
        <f>IF(F562&gt;0.1,Import1!$N$6,"")</f>
        <v>€ /km</v>
      </c>
      <c r="H562" s="141" t="str">
        <f ca="1">IF(F562&gt;0.1,VLOOKUP(B562,Import1!$U:$X,Import1!$O$6,FALSE),"")</f>
        <v>1.651</v>
      </c>
      <c r="I562" s="123"/>
      <c r="J562" s="142" t="s">
        <v>534</v>
      </c>
      <c r="K562" s="143">
        <v>12.5</v>
      </c>
      <c r="L562" s="144">
        <v>26.7</v>
      </c>
      <c r="M562" s="144">
        <v>206</v>
      </c>
      <c r="O562" s="518"/>
    </row>
    <row r="563" spans="1:15" ht="10.199999999999999" customHeight="1" x14ac:dyDescent="0.4">
      <c r="A563" s="170">
        <v>560</v>
      </c>
      <c r="B563" s="36" t="s">
        <v>1119</v>
      </c>
      <c r="C563" s="170" t="s">
        <v>2062</v>
      </c>
      <c r="D563" s="265" t="s">
        <v>2083</v>
      </c>
      <c r="E563" s="265" t="s">
        <v>2120</v>
      </c>
      <c r="F563" s="145"/>
      <c r="G563" s="146" t="str">
        <f>IF(F563&gt;0.1,Import1!$N$6,"")</f>
        <v/>
      </c>
      <c r="H563" s="147" t="str">
        <f>IF(F563&gt;0.1,VLOOKUP(B563,Import1!$U:$X,Import1!$O$6,FALSE),"")</f>
        <v/>
      </c>
      <c r="I563" s="123"/>
      <c r="J563" s="148"/>
      <c r="K563" s="149"/>
      <c r="L563" s="150"/>
      <c r="M563" s="150"/>
      <c r="O563" s="518"/>
    </row>
    <row r="564" spans="1:15" ht="10.199999999999999" customHeight="1" x14ac:dyDescent="0.4">
      <c r="A564" s="170">
        <v>561</v>
      </c>
      <c r="B564" s="36">
        <v>62811</v>
      </c>
      <c r="C564" s="170" t="s">
        <v>2062</v>
      </c>
      <c r="D564" s="265" t="s">
        <v>2083</v>
      </c>
      <c r="E564" s="265" t="s">
        <v>2120</v>
      </c>
      <c r="F564" s="139" t="s">
        <v>1194</v>
      </c>
      <c r="G564" s="140" t="str">
        <f>IF(F564&gt;0.1,Import1!$N$6,"")</f>
        <v>€ /km</v>
      </c>
      <c r="H564" s="141" t="str">
        <f ca="1">IF(F564&gt;0.1,VLOOKUP(B564,Import1!$U:$X,Import1!$O$6,FALSE),"")</f>
        <v>2.190</v>
      </c>
      <c r="I564" s="123"/>
      <c r="J564" s="142" t="s">
        <v>534</v>
      </c>
      <c r="K564" s="143">
        <v>13.2</v>
      </c>
      <c r="L564" s="144">
        <v>40.049999999999997</v>
      </c>
      <c r="M564" s="144">
        <v>243</v>
      </c>
      <c r="O564" s="518"/>
    </row>
    <row r="565" spans="1:15" ht="10.199999999999999" customHeight="1" x14ac:dyDescent="0.4">
      <c r="A565" s="170">
        <v>562</v>
      </c>
      <c r="B565" s="36">
        <v>62812</v>
      </c>
      <c r="C565" s="170" t="s">
        <v>2062</v>
      </c>
      <c r="D565" s="265" t="s">
        <v>2083</v>
      </c>
      <c r="E565" s="265" t="s">
        <v>2120</v>
      </c>
      <c r="F565" s="145" t="s">
        <v>1196</v>
      </c>
      <c r="G565" s="146" t="str">
        <f>IF(F565&gt;0.1,Import1!$N$6,"")</f>
        <v>€ /km</v>
      </c>
      <c r="H565" s="147" t="str">
        <f ca="1">IF(F565&gt;0.1,VLOOKUP(B565,Import1!$U:$X,Import1!$O$6,FALSE),"")</f>
        <v>3.122</v>
      </c>
      <c r="I565" s="123"/>
      <c r="J565" s="148" t="s">
        <v>534</v>
      </c>
      <c r="K565" s="149">
        <v>14.1</v>
      </c>
      <c r="L565" s="150">
        <v>66.75</v>
      </c>
      <c r="M565" s="150">
        <v>292</v>
      </c>
      <c r="O565" s="518"/>
    </row>
    <row r="566" spans="1:15" ht="10.199999999999999" customHeight="1" x14ac:dyDescent="0.4">
      <c r="A566" s="170">
        <v>563</v>
      </c>
      <c r="B566" s="36">
        <v>62813</v>
      </c>
      <c r="C566" s="170" t="s">
        <v>2062</v>
      </c>
      <c r="D566" s="265" t="s">
        <v>2083</v>
      </c>
      <c r="E566" s="265" t="s">
        <v>2120</v>
      </c>
      <c r="F566" s="139" t="s">
        <v>1198</v>
      </c>
      <c r="G566" s="140" t="str">
        <f>IF(F566&gt;0.1,Import1!$N$6,"")</f>
        <v>€ /km</v>
      </c>
      <c r="H566" s="141" t="str">
        <f ca="1">IF(F566&gt;0.1,VLOOKUP(B566,Import1!$U:$X,Import1!$O$6,FALSE),"")</f>
        <v>4.651</v>
      </c>
      <c r="I566" s="123"/>
      <c r="J566" s="142" t="s">
        <v>534</v>
      </c>
      <c r="K566" s="143">
        <v>15</v>
      </c>
      <c r="L566" s="144">
        <v>106.8</v>
      </c>
      <c r="M566" s="144">
        <v>359</v>
      </c>
      <c r="O566" s="518"/>
    </row>
    <row r="567" spans="1:15" ht="10.199999999999999" customHeight="1" x14ac:dyDescent="0.4">
      <c r="A567" s="170">
        <v>564</v>
      </c>
      <c r="B567" s="36">
        <v>62814</v>
      </c>
      <c r="C567" s="170" t="s">
        <v>2062</v>
      </c>
      <c r="D567" s="265" t="s">
        <v>2083</v>
      </c>
      <c r="E567" s="265" t="s">
        <v>2120</v>
      </c>
      <c r="F567" s="145" t="s">
        <v>1200</v>
      </c>
      <c r="G567" s="146" t="str">
        <f>IF(F567&gt;0.1,Import1!$N$6,"")</f>
        <v>€ /km</v>
      </c>
      <c r="H567" s="147" t="str">
        <f ca="1">IF(F567&gt;0.1,VLOOKUP(B567,Import1!$U:$X,Import1!$O$6,FALSE),"")</f>
        <v>6.482</v>
      </c>
      <c r="I567" s="123"/>
      <c r="J567" s="148" t="s">
        <v>534</v>
      </c>
      <c r="K567" s="149">
        <v>16.100000000000001</v>
      </c>
      <c r="L567" s="150">
        <v>160.19999999999999</v>
      </c>
      <c r="M567" s="150">
        <v>441</v>
      </c>
      <c r="O567" s="518"/>
    </row>
    <row r="568" spans="1:15" ht="10.199999999999999" customHeight="1" x14ac:dyDescent="0.4">
      <c r="A568" s="170">
        <v>565</v>
      </c>
      <c r="B568" s="36" t="s">
        <v>1119</v>
      </c>
      <c r="C568" s="170" t="s">
        <v>2062</v>
      </c>
      <c r="D568" s="265" t="s">
        <v>2083</v>
      </c>
      <c r="E568" s="265" t="s">
        <v>2120</v>
      </c>
      <c r="F568" s="139"/>
      <c r="G568" s="140" t="str">
        <f>IF(F568&gt;0.1,Import1!$N$6,"")</f>
        <v/>
      </c>
      <c r="H568" s="141" t="str">
        <f>IF(F568&gt;0.1,VLOOKUP(B568,Import1!$U:$X,Import1!$O$6,FALSE),"")</f>
        <v/>
      </c>
      <c r="I568" s="123"/>
      <c r="J568" s="142"/>
      <c r="K568" s="143"/>
      <c r="L568" s="144"/>
      <c r="M568" s="144"/>
      <c r="O568" s="518"/>
    </row>
    <row r="569" spans="1:15" ht="10.199999999999999" customHeight="1" x14ac:dyDescent="0.4">
      <c r="A569" s="170">
        <v>566</v>
      </c>
      <c r="B569" s="36">
        <v>62815</v>
      </c>
      <c r="C569" s="170" t="s">
        <v>2062</v>
      </c>
      <c r="D569" s="265" t="s">
        <v>2083</v>
      </c>
      <c r="E569" s="265" t="s">
        <v>2120</v>
      </c>
      <c r="F569" s="145" t="s">
        <v>1202</v>
      </c>
      <c r="G569" s="146" t="str">
        <f>IF(F569&gt;0.1,Import1!$N$6,"")</f>
        <v>€ /km</v>
      </c>
      <c r="H569" s="147" t="str">
        <f ca="1">IF(F569&gt;0.1,VLOOKUP(B569,Import1!$U:$X,Import1!$O$6,FALSE),"")</f>
        <v>3.058</v>
      </c>
      <c r="I569" s="123"/>
      <c r="J569" s="148" t="s">
        <v>534</v>
      </c>
      <c r="K569" s="149">
        <v>14.3</v>
      </c>
      <c r="L569" s="150">
        <v>53.4</v>
      </c>
      <c r="M569" s="150">
        <v>291</v>
      </c>
      <c r="O569" s="518"/>
    </row>
    <row r="570" spans="1:15" ht="10.199999999999999" customHeight="1" x14ac:dyDescent="0.4">
      <c r="A570" s="170">
        <v>567</v>
      </c>
      <c r="B570" s="36">
        <v>62816</v>
      </c>
      <c r="C570" s="170" t="s">
        <v>2062</v>
      </c>
      <c r="D570" s="265" t="s">
        <v>2083</v>
      </c>
      <c r="E570" s="265" t="s">
        <v>2120</v>
      </c>
      <c r="F570" s="139" t="s">
        <v>1204</v>
      </c>
      <c r="G570" s="140" t="str">
        <f>IF(F570&gt;0.1,Import1!$N$6,"")</f>
        <v>€ /km</v>
      </c>
      <c r="H570" s="141" t="str">
        <f ca="1">IF(F570&gt;0.1,VLOOKUP(B570,Import1!$U:$X,Import1!$O$6,FALSE),"")</f>
        <v>4.021</v>
      </c>
      <c r="I570" s="123"/>
      <c r="J570" s="142" t="s">
        <v>534</v>
      </c>
      <c r="K570" s="143">
        <v>15.2</v>
      </c>
      <c r="L570" s="144">
        <v>89</v>
      </c>
      <c r="M570" s="144">
        <v>353</v>
      </c>
      <c r="O570" s="518"/>
    </row>
    <row r="571" spans="1:15" ht="10.199999999999999" customHeight="1" x14ac:dyDescent="0.4">
      <c r="A571" s="170">
        <v>568</v>
      </c>
      <c r="B571" s="36">
        <v>62817</v>
      </c>
      <c r="C571" s="170" t="s">
        <v>2062</v>
      </c>
      <c r="D571" s="265" t="s">
        <v>2083</v>
      </c>
      <c r="E571" s="265" t="s">
        <v>2120</v>
      </c>
      <c r="F571" s="145" t="s">
        <v>1206</v>
      </c>
      <c r="G571" s="146" t="str">
        <f>IF(F571&gt;0.1,Import1!$N$6,"")</f>
        <v>€ /km</v>
      </c>
      <c r="H571" s="147" t="str">
        <f ca="1">IF(F571&gt;0.1,VLOOKUP(B571,Import1!$U:$X,Import1!$O$6,FALSE),"")</f>
        <v>6.150</v>
      </c>
      <c r="I571" s="123"/>
      <c r="J571" s="148" t="s">
        <v>534</v>
      </c>
      <c r="K571" s="149">
        <v>16.3</v>
      </c>
      <c r="L571" s="150">
        <v>142.4</v>
      </c>
      <c r="M571" s="150">
        <v>430</v>
      </c>
      <c r="O571" s="518"/>
    </row>
    <row r="572" spans="1:15" ht="10.199999999999999" customHeight="1" x14ac:dyDescent="0.4">
      <c r="A572" s="170">
        <v>569</v>
      </c>
      <c r="B572" s="36">
        <v>62818</v>
      </c>
      <c r="C572" s="170" t="s">
        <v>2062</v>
      </c>
      <c r="D572" s="265" t="s">
        <v>2083</v>
      </c>
      <c r="E572" s="265" t="s">
        <v>2120</v>
      </c>
      <c r="F572" s="139" t="s">
        <v>1208</v>
      </c>
      <c r="G572" s="140" t="str">
        <f>IF(F572&gt;0.1,Import1!$N$6,"")</f>
        <v>€ /km</v>
      </c>
      <c r="H572" s="141" t="str">
        <f ca="1">IF(F572&gt;0.1,VLOOKUP(B572,Import1!$U:$X,Import1!$O$6,FALSE),"")</f>
        <v>8.311</v>
      </c>
      <c r="I572" s="123"/>
      <c r="J572" s="142" t="s">
        <v>534</v>
      </c>
      <c r="K572" s="143">
        <v>17.5</v>
      </c>
      <c r="L572" s="144">
        <v>213.6</v>
      </c>
      <c r="M572" s="144">
        <v>535</v>
      </c>
      <c r="O572" s="518"/>
    </row>
    <row r="573" spans="1:15" ht="10.199999999999999" customHeight="1" x14ac:dyDescent="0.4">
      <c r="A573" s="170">
        <v>570</v>
      </c>
      <c r="B573" s="36">
        <v>62819</v>
      </c>
      <c r="C573" s="170" t="s">
        <v>2062</v>
      </c>
      <c r="D573" s="265" t="s">
        <v>2083</v>
      </c>
      <c r="E573" s="265" t="s">
        <v>2120</v>
      </c>
      <c r="F573" s="145" t="s">
        <v>1210</v>
      </c>
      <c r="G573" s="146" t="str">
        <f>IF(F573&gt;0.1,Import1!$N$6,"")</f>
        <v>€ /km</v>
      </c>
      <c r="H573" s="147" t="str">
        <f ca="1">IF(F573&gt;0.1,VLOOKUP(B573,Import1!$U:$X,Import1!$O$6,FALSE),"")</f>
        <v>13.984</v>
      </c>
      <c r="I573" s="123"/>
      <c r="J573" s="148" t="s">
        <v>534</v>
      </c>
      <c r="K573" s="149">
        <v>20.8</v>
      </c>
      <c r="L573" s="150">
        <v>356</v>
      </c>
      <c r="M573" s="150">
        <v>807</v>
      </c>
      <c r="O573" s="518"/>
    </row>
    <row r="574" spans="1:15" ht="10.199999999999999" customHeight="1" x14ac:dyDescent="0.4">
      <c r="A574" s="170">
        <v>571</v>
      </c>
      <c r="B574" s="36">
        <v>62820</v>
      </c>
      <c r="C574" s="170" t="s">
        <v>2062</v>
      </c>
      <c r="D574" s="265" t="s">
        <v>2083</v>
      </c>
      <c r="E574" s="265" t="s">
        <v>2120</v>
      </c>
      <c r="F574" s="139" t="s">
        <v>1010</v>
      </c>
      <c r="G574" s="140" t="str">
        <f>IF(F574&gt;0.1,Import1!$N$6,"")</f>
        <v>€ /km</v>
      </c>
      <c r="H574" s="141" t="str">
        <f ca="1">IF(F574&gt;0.1,VLOOKUP(B574,Import1!$U:$X,Import1!$O$6,FALSE),"")</f>
        <v>20.753</v>
      </c>
      <c r="I574" s="123"/>
      <c r="J574" s="142" t="s">
        <v>534</v>
      </c>
      <c r="K574" s="143">
        <v>23.4</v>
      </c>
      <c r="L574" s="144">
        <v>569.6</v>
      </c>
      <c r="M574" s="144">
        <v>1106</v>
      </c>
      <c r="O574" s="518"/>
    </row>
    <row r="575" spans="1:15" ht="10.199999999999999" customHeight="1" x14ac:dyDescent="0.4">
      <c r="A575" s="170">
        <v>572</v>
      </c>
      <c r="B575" s="36">
        <v>62821</v>
      </c>
      <c r="C575" s="170" t="s">
        <v>2062</v>
      </c>
      <c r="D575" s="265" t="s">
        <v>2083</v>
      </c>
      <c r="E575" s="265" t="s">
        <v>2120</v>
      </c>
      <c r="F575" s="145" t="s">
        <v>1011</v>
      </c>
      <c r="G575" s="146" t="str">
        <f>IF(F575&gt;0.1,Import1!$N$6,"")</f>
        <v>€ /km</v>
      </c>
      <c r="H575" s="147" t="str">
        <f ca="1">IF(F575&gt;0.1,VLOOKUP(B575,Import1!$U:$X,Import1!$O$6,FALSE),"")</f>
        <v>32.735</v>
      </c>
      <c r="I575" s="123"/>
      <c r="J575" s="148" t="s">
        <v>534</v>
      </c>
      <c r="K575" s="149">
        <v>27.2</v>
      </c>
      <c r="L575" s="150">
        <v>890</v>
      </c>
      <c r="M575" s="150">
        <v>1580</v>
      </c>
      <c r="O575" s="518"/>
    </row>
    <row r="576" spans="1:15" ht="10.199999999999999" customHeight="1" x14ac:dyDescent="0.4">
      <c r="A576" s="170">
        <v>573</v>
      </c>
      <c r="B576" s="36">
        <v>62822</v>
      </c>
      <c r="C576" s="170" t="s">
        <v>2062</v>
      </c>
      <c r="D576" s="265" t="s">
        <v>2083</v>
      </c>
      <c r="E576" s="265" t="s">
        <v>2120</v>
      </c>
      <c r="F576" s="139" t="s">
        <v>1012</v>
      </c>
      <c r="G576" s="140" t="str">
        <f>IF(F576&gt;0.1,Import1!$N$6,"")</f>
        <v>€ /km</v>
      </c>
      <c r="H576" s="141" t="str">
        <f ca="1">IF(F576&gt;0.1,VLOOKUP(B576,Import1!$U:$X,Import1!$O$6,FALSE),"")</f>
        <v>41.294</v>
      </c>
      <c r="I576" s="123"/>
      <c r="J576" s="142" t="s">
        <v>534</v>
      </c>
      <c r="K576" s="143">
        <v>29.8</v>
      </c>
      <c r="L576" s="144">
        <v>1246</v>
      </c>
      <c r="M576" s="144">
        <v>2004</v>
      </c>
      <c r="O576" s="518"/>
    </row>
    <row r="577" spans="1:15" ht="10.199999999999999" customHeight="1" x14ac:dyDescent="0.4">
      <c r="A577" s="170">
        <v>574</v>
      </c>
      <c r="B577" s="36">
        <v>62823</v>
      </c>
      <c r="C577" s="170" t="s">
        <v>2062</v>
      </c>
      <c r="D577" s="265" t="s">
        <v>2083</v>
      </c>
      <c r="E577" s="265" t="s">
        <v>2120</v>
      </c>
      <c r="F577" s="145" t="s">
        <v>1013</v>
      </c>
      <c r="G577" s="146" t="str">
        <f>IF(F577&gt;0.1,Import1!$N$6,"")</f>
        <v>€ /km</v>
      </c>
      <c r="H577" s="147" t="str">
        <f ca="1">IF(F577&gt;0.1,VLOOKUP(B577,Import1!$U:$X,Import1!$O$6,FALSE),"")</f>
        <v>54.649</v>
      </c>
      <c r="I577" s="123"/>
      <c r="J577" s="148" t="s">
        <v>534</v>
      </c>
      <c r="K577" s="149">
        <v>33.6</v>
      </c>
      <c r="L577" s="150">
        <v>1780</v>
      </c>
      <c r="M577" s="150">
        <v>2627</v>
      </c>
      <c r="O577" s="518"/>
    </row>
    <row r="578" spans="1:15" ht="10.199999999999999" customHeight="1" x14ac:dyDescent="0.4">
      <c r="A578" s="170">
        <v>575</v>
      </c>
      <c r="B578" s="36">
        <v>62824</v>
      </c>
      <c r="C578" s="170" t="s">
        <v>2062</v>
      </c>
      <c r="D578" s="265" t="s">
        <v>2083</v>
      </c>
      <c r="E578" s="265" t="s">
        <v>2120</v>
      </c>
      <c r="F578" s="139" t="s">
        <v>1014</v>
      </c>
      <c r="G578" s="140" t="str">
        <f>IF(F578&gt;0.1,Import1!$N$6,"")</f>
        <v>€ /km</v>
      </c>
      <c r="H578" s="141" t="str">
        <f ca="1">IF(F578&gt;0.1,VLOOKUP(B578,Import1!$U:$X,Import1!$O$6,FALSE),"")</f>
        <v>75.457</v>
      </c>
      <c r="I578" s="123"/>
      <c r="J578" s="142" t="s">
        <v>534</v>
      </c>
      <c r="K578" s="143">
        <v>38.5</v>
      </c>
      <c r="L578" s="144">
        <v>2492</v>
      </c>
      <c r="M578" s="144">
        <v>3612</v>
      </c>
      <c r="O578" s="518"/>
    </row>
    <row r="579" spans="1:15" ht="10.199999999999999" customHeight="1" x14ac:dyDescent="0.4">
      <c r="A579" s="170">
        <v>576</v>
      </c>
      <c r="B579" s="36">
        <v>62825</v>
      </c>
      <c r="C579" s="170" t="s">
        <v>2062</v>
      </c>
      <c r="D579" s="265" t="s">
        <v>2083</v>
      </c>
      <c r="E579" s="265" t="s">
        <v>2120</v>
      </c>
      <c r="F579" s="145" t="s">
        <v>1015</v>
      </c>
      <c r="G579" s="146" t="str">
        <f>IF(F579&gt;0.1,Import1!$N$6,"")</f>
        <v>€ /km</v>
      </c>
      <c r="H579" s="147" t="str">
        <f ca="1">IF(F579&gt;0.1,VLOOKUP(B579,Import1!$U:$X,Import1!$O$6,FALSE),"")</f>
        <v>102.400</v>
      </c>
      <c r="I579" s="123"/>
      <c r="J579" s="148" t="s">
        <v>534</v>
      </c>
      <c r="K579" s="149">
        <v>45</v>
      </c>
      <c r="L579" s="150">
        <v>3382</v>
      </c>
      <c r="M579" s="150">
        <v>4949</v>
      </c>
      <c r="O579" s="518"/>
    </row>
    <row r="580" spans="1:15" ht="10.199999999999999" customHeight="1" x14ac:dyDescent="0.4">
      <c r="A580" s="170">
        <v>577</v>
      </c>
      <c r="B580" s="36">
        <v>62826</v>
      </c>
      <c r="C580" s="170" t="s">
        <v>2062</v>
      </c>
      <c r="D580" s="265" t="s">
        <v>2083</v>
      </c>
      <c r="E580" s="265" t="s">
        <v>2120</v>
      </c>
      <c r="F580" s="139" t="s">
        <v>1016</v>
      </c>
      <c r="G580" s="140" t="str">
        <f>IF(F580&gt;0.1,Import1!$N$6,"")</f>
        <v>€ /km</v>
      </c>
      <c r="H580" s="141" t="str">
        <f ca="1">IF(F580&gt;0.1,VLOOKUP(B580,Import1!$U:$X,Import1!$O$6,FALSE),"")</f>
        <v>128.534</v>
      </c>
      <c r="I580" s="123"/>
      <c r="J580" s="142" t="s">
        <v>534</v>
      </c>
      <c r="K580" s="143">
        <v>47.6</v>
      </c>
      <c r="L580" s="144">
        <v>4272</v>
      </c>
      <c r="M580" s="144">
        <v>5852</v>
      </c>
      <c r="O580" s="518"/>
    </row>
    <row r="581" spans="1:15" ht="10.199999999999999" customHeight="1" x14ac:dyDescent="0.4">
      <c r="A581" s="170">
        <v>578</v>
      </c>
      <c r="B581" s="36">
        <v>62827</v>
      </c>
      <c r="C581" s="170" t="s">
        <v>2062</v>
      </c>
      <c r="D581" s="265" t="s">
        <v>2083</v>
      </c>
      <c r="E581" s="265" t="s">
        <v>2120</v>
      </c>
      <c r="F581" s="145" t="s">
        <v>1017</v>
      </c>
      <c r="G581" s="146" t="str">
        <f>IF(F581&gt;0.1,Import1!$N$6,"")</f>
        <v>€ /km</v>
      </c>
      <c r="H581" s="147" t="str">
        <f ca="1">IF(F581&gt;0.1,VLOOKUP(B581,Import1!$U:$X,Import1!$O$6,FALSE),"")</f>
        <v>163.923</v>
      </c>
      <c r="I581" s="123"/>
      <c r="J581" s="148" t="s">
        <v>534</v>
      </c>
      <c r="K581" s="149">
        <v>52.6</v>
      </c>
      <c r="L581" s="150">
        <v>5340</v>
      </c>
      <c r="M581" s="150">
        <v>7310</v>
      </c>
      <c r="O581" s="518"/>
    </row>
    <row r="582" spans="1:15" ht="10.199999999999999" customHeight="1" x14ac:dyDescent="0.4">
      <c r="A582" s="170">
        <v>579</v>
      </c>
      <c r="B582" s="36">
        <v>62828</v>
      </c>
      <c r="C582" s="170" t="s">
        <v>2062</v>
      </c>
      <c r="D582" s="265" t="s">
        <v>2083</v>
      </c>
      <c r="E582" s="265" t="s">
        <v>2120</v>
      </c>
      <c r="F582" s="139" t="s">
        <v>1018</v>
      </c>
      <c r="G582" s="140" t="str">
        <f>IF(F582&gt;0.1,Import1!$N$6,"")</f>
        <v>€ /km</v>
      </c>
      <c r="H582" s="141" t="str">
        <f ca="1">IF(F582&gt;0.1,VLOOKUP(B582,Import1!$U:$X,Import1!$O$6,FALSE),"")</f>
        <v>200.869</v>
      </c>
      <c r="I582" s="123"/>
      <c r="J582" s="142" t="s">
        <v>534</v>
      </c>
      <c r="K582" s="143">
        <v>59.4</v>
      </c>
      <c r="L582" s="144">
        <v>6586</v>
      </c>
      <c r="M582" s="144">
        <v>9047</v>
      </c>
      <c r="O582" s="518"/>
    </row>
    <row r="583" spans="1:15" ht="10.199999999999999" customHeight="1" x14ac:dyDescent="0.4">
      <c r="A583" s="170">
        <v>580</v>
      </c>
      <c r="B583" s="36">
        <v>62829</v>
      </c>
      <c r="C583" s="170" t="s">
        <v>2062</v>
      </c>
      <c r="D583" s="265" t="s">
        <v>2083</v>
      </c>
      <c r="E583" s="265" t="s">
        <v>2120</v>
      </c>
      <c r="F583" s="145" t="s">
        <v>1019</v>
      </c>
      <c r="G583" s="146" t="str">
        <f>IF(F583&gt;0.1,Import1!$N$6,"")</f>
        <v>€ /km</v>
      </c>
      <c r="H583" s="147" t="str">
        <f ca="1">IF(F583&gt;0.1,VLOOKUP(B583,Import1!$U:$X,Import1!$O$6,FALSE),"")</f>
        <v>262.561</v>
      </c>
      <c r="I583" s="123"/>
      <c r="J583" s="148" t="s">
        <v>534</v>
      </c>
      <c r="K583" s="149">
        <v>66.8</v>
      </c>
      <c r="L583" s="150">
        <v>8544</v>
      </c>
      <c r="M583" s="150">
        <v>11625</v>
      </c>
      <c r="O583" s="518"/>
    </row>
    <row r="584" spans="1:15" ht="10.199999999999999" customHeight="1" x14ac:dyDescent="0.4">
      <c r="A584" s="170">
        <v>581</v>
      </c>
      <c r="B584" s="36" t="s">
        <v>1119</v>
      </c>
      <c r="C584" s="170" t="s">
        <v>2062</v>
      </c>
      <c r="D584" s="265" t="s">
        <v>2083</v>
      </c>
      <c r="E584" s="265" t="s">
        <v>2120</v>
      </c>
      <c r="F584" s="139"/>
      <c r="G584" s="140" t="str">
        <f>IF(F584&gt;0.1,Import1!$N$6,"")</f>
        <v/>
      </c>
      <c r="H584" s="141" t="str">
        <f>IF(F584&gt;0.1,VLOOKUP(B584,Import1!$U:$X,Import1!$O$6,FALSE),"")</f>
        <v/>
      </c>
      <c r="I584" s="123"/>
      <c r="J584" s="142"/>
      <c r="K584" s="143"/>
      <c r="L584" s="144"/>
      <c r="M584" s="144"/>
      <c r="O584" s="518"/>
    </row>
    <row r="585" spans="1:15" ht="10.199999999999999" customHeight="1" x14ac:dyDescent="0.4">
      <c r="A585" s="170">
        <v>582</v>
      </c>
      <c r="B585" s="36">
        <v>62830</v>
      </c>
      <c r="C585" s="170" t="s">
        <v>2062</v>
      </c>
      <c r="D585" s="265" t="s">
        <v>2083</v>
      </c>
      <c r="E585" s="265" t="s">
        <v>2120</v>
      </c>
      <c r="F585" s="145" t="s">
        <v>1222</v>
      </c>
      <c r="G585" s="146" t="str">
        <f>IF(F585&gt;0.1,Import1!$N$6,"")</f>
        <v>€ /km</v>
      </c>
      <c r="H585" s="147" t="str">
        <f ca="1">IF(F585&gt;0.1,VLOOKUP(B585,Import1!$U:$X,Import1!$O$6,FALSE),"")</f>
        <v>3.524</v>
      </c>
      <c r="I585" s="123"/>
      <c r="J585" s="148" t="s">
        <v>534</v>
      </c>
      <c r="K585" s="149">
        <v>15.6</v>
      </c>
      <c r="L585" s="150">
        <v>66.75</v>
      </c>
      <c r="M585" s="150">
        <v>344</v>
      </c>
      <c r="O585" s="518"/>
    </row>
    <row r="586" spans="1:15" ht="10.199999999999999" customHeight="1" x14ac:dyDescent="0.4">
      <c r="A586" s="170">
        <v>583</v>
      </c>
      <c r="B586" s="36">
        <v>62831</v>
      </c>
      <c r="C586" s="170" t="s">
        <v>2062</v>
      </c>
      <c r="D586" s="265" t="s">
        <v>2083</v>
      </c>
      <c r="E586" s="265" t="s">
        <v>2120</v>
      </c>
      <c r="F586" s="139" t="s">
        <v>1224</v>
      </c>
      <c r="G586" s="140" t="str">
        <f>IF(F586&gt;0.1,Import1!$N$6,"")</f>
        <v>€ /km</v>
      </c>
      <c r="H586" s="141" t="str">
        <f ca="1">IF(F586&gt;0.1,VLOOKUP(B586,Import1!$U:$X,Import1!$O$6,FALSE),"")</f>
        <v>4.721</v>
      </c>
      <c r="I586" s="123"/>
      <c r="J586" s="142" t="s">
        <v>534</v>
      </c>
      <c r="K586" s="143">
        <v>16.7</v>
      </c>
      <c r="L586" s="144">
        <v>111.25</v>
      </c>
      <c r="M586" s="144">
        <v>419</v>
      </c>
      <c r="O586" s="518"/>
    </row>
    <row r="587" spans="1:15" ht="10.199999999999999" customHeight="1" x14ac:dyDescent="0.4">
      <c r="A587" s="170">
        <v>584</v>
      </c>
      <c r="B587" s="36">
        <v>62832</v>
      </c>
      <c r="C587" s="170" t="s">
        <v>2062</v>
      </c>
      <c r="D587" s="265" t="s">
        <v>2083</v>
      </c>
      <c r="E587" s="265" t="s">
        <v>2120</v>
      </c>
      <c r="F587" s="145" t="s">
        <v>1226</v>
      </c>
      <c r="G587" s="146" t="str">
        <f>IF(F587&gt;0.1,Import1!$N$6,"")</f>
        <v>€ /km</v>
      </c>
      <c r="H587" s="147" t="str">
        <f ca="1">IF(F587&gt;0.1,VLOOKUP(B587,Import1!$U:$X,Import1!$O$6,FALSE),"")</f>
        <v>7.073</v>
      </c>
      <c r="I587" s="123"/>
      <c r="J587" s="148" t="s">
        <v>534</v>
      </c>
      <c r="K587" s="149">
        <v>17.899999999999999</v>
      </c>
      <c r="L587" s="150">
        <v>178</v>
      </c>
      <c r="M587" s="150">
        <v>525</v>
      </c>
      <c r="O587" s="518"/>
    </row>
    <row r="588" spans="1:15" ht="10.199999999999999" customHeight="1" x14ac:dyDescent="0.4">
      <c r="A588" s="170">
        <v>585</v>
      </c>
      <c r="B588" s="36">
        <v>62833</v>
      </c>
      <c r="C588" s="170" t="s">
        <v>2062</v>
      </c>
      <c r="D588" s="265" t="s">
        <v>2083</v>
      </c>
      <c r="E588" s="265" t="s">
        <v>2120</v>
      </c>
      <c r="F588" s="139" t="s">
        <v>1228</v>
      </c>
      <c r="G588" s="140" t="str">
        <f>IF(F588&gt;0.1,Import1!$N$6,"")</f>
        <v>€ /km</v>
      </c>
      <c r="H588" s="141" t="str">
        <f ca="1">IF(F588&gt;0.1,VLOOKUP(B588,Import1!$U:$X,Import1!$O$6,FALSE),"")</f>
        <v>9.671</v>
      </c>
      <c r="I588" s="123"/>
      <c r="J588" s="142" t="s">
        <v>534</v>
      </c>
      <c r="K588" s="143">
        <v>19.3</v>
      </c>
      <c r="L588" s="144">
        <v>267</v>
      </c>
      <c r="M588" s="144">
        <v>656</v>
      </c>
      <c r="O588" s="518"/>
    </row>
    <row r="589" spans="1:15" ht="10.199999999999999" customHeight="1" x14ac:dyDescent="0.4">
      <c r="A589" s="170">
        <v>586</v>
      </c>
      <c r="B589" s="36">
        <v>62834</v>
      </c>
      <c r="C589" s="170" t="s">
        <v>2062</v>
      </c>
      <c r="D589" s="265" t="s">
        <v>2083</v>
      </c>
      <c r="E589" s="265" t="s">
        <v>2120</v>
      </c>
      <c r="F589" s="145" t="s">
        <v>1230</v>
      </c>
      <c r="G589" s="146" t="str">
        <f>IF(F589&gt;0.1,Import1!$N$6,"")</f>
        <v>€ /km</v>
      </c>
      <c r="H589" s="147" t="str">
        <f ca="1">IF(F589&gt;0.1,VLOOKUP(B589,Import1!$U:$X,Import1!$O$6,FALSE),"")</f>
        <v>15.748</v>
      </c>
      <c r="I589" s="123"/>
      <c r="J589" s="148" t="s">
        <v>534</v>
      </c>
      <c r="K589" s="149">
        <v>22.9</v>
      </c>
      <c r="L589" s="150">
        <v>445</v>
      </c>
      <c r="M589" s="150">
        <v>976</v>
      </c>
      <c r="O589" s="518"/>
    </row>
    <row r="590" spans="1:15" ht="10.199999999999999" customHeight="1" x14ac:dyDescent="0.4">
      <c r="A590" s="170">
        <v>587</v>
      </c>
      <c r="B590" s="36">
        <v>62835</v>
      </c>
      <c r="C590" s="170" t="s">
        <v>2062</v>
      </c>
      <c r="D590" s="265" t="s">
        <v>2083</v>
      </c>
      <c r="E590" s="265" t="s">
        <v>2120</v>
      </c>
      <c r="F590" s="139" t="s">
        <v>1232</v>
      </c>
      <c r="G590" s="140" t="str">
        <f>IF(F590&gt;0.1,Import1!$N$6,"")</f>
        <v>€ /km</v>
      </c>
      <c r="H590" s="141" t="str">
        <f ca="1">IF(F590&gt;0.1,VLOOKUP(B590,Import1!$U:$X,Import1!$O$6,FALSE),"")</f>
        <v>23.586</v>
      </c>
      <c r="I590" s="123"/>
      <c r="J590" s="142" t="s">
        <v>534</v>
      </c>
      <c r="K590" s="143">
        <v>25.9</v>
      </c>
      <c r="L590" s="144">
        <v>712</v>
      </c>
      <c r="M590" s="144">
        <v>1343</v>
      </c>
      <c r="O590" s="518"/>
    </row>
    <row r="591" spans="1:15" ht="10.199999999999999" customHeight="1" x14ac:dyDescent="0.4">
      <c r="A591" s="170">
        <v>588</v>
      </c>
      <c r="B591" s="36">
        <v>62836</v>
      </c>
      <c r="C591" s="170" t="s">
        <v>2062</v>
      </c>
      <c r="D591" s="265" t="s">
        <v>2083</v>
      </c>
      <c r="E591" s="265" t="s">
        <v>2120</v>
      </c>
      <c r="F591" s="145" t="s">
        <v>1234</v>
      </c>
      <c r="G591" s="146" t="str">
        <f>IF(F591&gt;0.1,Import1!$N$6,"")</f>
        <v>€ /km</v>
      </c>
      <c r="H591" s="147" t="str">
        <f ca="1">IF(F591&gt;0.1,VLOOKUP(B591,Import1!$U:$X,Import1!$O$6,FALSE),"")</f>
        <v>36.072</v>
      </c>
      <c r="I591" s="123"/>
      <c r="J591" s="148" t="s">
        <v>534</v>
      </c>
      <c r="K591" s="149">
        <v>29.8</v>
      </c>
      <c r="L591" s="150">
        <v>1112.5</v>
      </c>
      <c r="M591" s="150">
        <v>1890</v>
      </c>
      <c r="O591" s="518"/>
    </row>
    <row r="592" spans="1:15" ht="10.199999999999999" customHeight="1" x14ac:dyDescent="0.4">
      <c r="A592" s="170">
        <v>589</v>
      </c>
      <c r="B592" s="36">
        <v>62837</v>
      </c>
      <c r="C592" s="170" t="s">
        <v>2062</v>
      </c>
      <c r="D592" s="265" t="s">
        <v>2083</v>
      </c>
      <c r="E592" s="265" t="s">
        <v>2120</v>
      </c>
      <c r="F592" s="139" t="s">
        <v>1236</v>
      </c>
      <c r="G592" s="140" t="str">
        <f>IF(F592&gt;0.1,Import1!$N$6,"")</f>
        <v>€ /km</v>
      </c>
      <c r="H592" s="141" t="str">
        <f ca="1">IF(F592&gt;0.1,VLOOKUP(B592,Import1!$U:$X,Import1!$O$6,FALSE),"")</f>
        <v>52.013</v>
      </c>
      <c r="I592" s="123"/>
      <c r="J592" s="142" t="s">
        <v>534</v>
      </c>
      <c r="K592" s="143">
        <v>33</v>
      </c>
      <c r="L592" s="144">
        <v>1557.5</v>
      </c>
      <c r="M592" s="144">
        <v>2424</v>
      </c>
      <c r="O592" s="518"/>
    </row>
    <row r="593" spans="1:15" ht="10.199999999999999" customHeight="1" x14ac:dyDescent="0.4">
      <c r="A593" s="170">
        <v>590</v>
      </c>
      <c r="B593" s="36" t="s">
        <v>1119</v>
      </c>
      <c r="C593" s="170" t="s">
        <v>2062</v>
      </c>
      <c r="D593" s="265" t="s">
        <v>2083</v>
      </c>
      <c r="E593" s="265" t="s">
        <v>2120</v>
      </c>
      <c r="F593" s="145"/>
      <c r="G593" s="146" t="str">
        <f>IF(F593&gt;0.1,Import1!$N$6,"")</f>
        <v/>
      </c>
      <c r="H593" s="147" t="str">
        <f>IF(F593&gt;0.1,VLOOKUP(B593,Import1!$U:$X,Import1!$O$6,FALSE),"")</f>
        <v/>
      </c>
      <c r="I593" s="123"/>
      <c r="J593" s="148"/>
      <c r="K593" s="149"/>
      <c r="L593" s="150"/>
      <c r="M593" s="150"/>
      <c r="O593" s="518"/>
    </row>
    <row r="594" spans="1:15" ht="10.199999999999999" customHeight="1" x14ac:dyDescent="0.4">
      <c r="A594" s="170">
        <v>591</v>
      </c>
      <c r="B594" s="36">
        <v>62838</v>
      </c>
      <c r="C594" s="170" t="s">
        <v>2062</v>
      </c>
      <c r="D594" s="265" t="s">
        <v>2083</v>
      </c>
      <c r="E594" s="265" t="s">
        <v>2120</v>
      </c>
      <c r="F594" s="139" t="s">
        <v>542</v>
      </c>
      <c r="G594" s="140" t="str">
        <f>IF(F594&gt;0.1,Import1!$N$6,"")</f>
        <v>€ /km</v>
      </c>
      <c r="H594" s="141" t="str">
        <f ca="1">IF(F594&gt;0.1,VLOOKUP(B594,Import1!$U:$X,Import1!$O$6,FALSE),"")</f>
        <v>4.860</v>
      </c>
      <c r="I594" s="123"/>
      <c r="J594" s="142" t="s">
        <v>534</v>
      </c>
      <c r="K594" s="143">
        <v>16.8</v>
      </c>
      <c r="L594" s="144">
        <v>93.45</v>
      </c>
      <c r="M594" s="144">
        <v>413</v>
      </c>
      <c r="O594" s="518"/>
    </row>
    <row r="595" spans="1:15" ht="10.199999999999999" customHeight="1" x14ac:dyDescent="0.4">
      <c r="A595" s="170">
        <v>592</v>
      </c>
      <c r="B595" s="36">
        <v>62839</v>
      </c>
      <c r="C595" s="170" t="s">
        <v>2062</v>
      </c>
      <c r="D595" s="265" t="s">
        <v>2083</v>
      </c>
      <c r="E595" s="265" t="s">
        <v>2120</v>
      </c>
      <c r="F595" s="145" t="s">
        <v>561</v>
      </c>
      <c r="G595" s="146" t="str">
        <f>IF(F595&gt;0.1,Import1!$N$6,"")</f>
        <v>€ /km</v>
      </c>
      <c r="H595" s="147" t="str">
        <f ca="1">IF(F595&gt;0.1,VLOOKUP(B595,Import1!$U:$X,Import1!$O$6,FALSE),"")</f>
        <v>7.878</v>
      </c>
      <c r="I595" s="123"/>
      <c r="J595" s="148" t="s">
        <v>534</v>
      </c>
      <c r="K595" s="149">
        <v>18</v>
      </c>
      <c r="L595" s="150">
        <v>155.75</v>
      </c>
      <c r="M595" s="150">
        <v>511</v>
      </c>
      <c r="O595" s="518"/>
    </row>
    <row r="596" spans="1:15" ht="10.199999999999999" customHeight="1" x14ac:dyDescent="0.4">
      <c r="A596" s="170">
        <v>593</v>
      </c>
      <c r="B596" s="36" t="s">
        <v>1119</v>
      </c>
      <c r="C596" s="170" t="s">
        <v>2063</v>
      </c>
      <c r="D596" s="265" t="s">
        <v>2083</v>
      </c>
      <c r="E596" s="265" t="s">
        <v>2084</v>
      </c>
      <c r="H596" s="153"/>
      <c r="I596" s="123"/>
      <c r="O596" s="518"/>
    </row>
    <row r="597" spans="1:15" ht="9" customHeight="1" x14ac:dyDescent="0.4">
      <c r="A597" s="170">
        <v>594</v>
      </c>
      <c r="B597" s="36" t="s">
        <v>1119</v>
      </c>
      <c r="C597" s="170" t="s">
        <v>2063</v>
      </c>
      <c r="D597" s="265" t="s">
        <v>2083</v>
      </c>
      <c r="E597" s="265" t="s">
        <v>2084</v>
      </c>
      <c r="F597" s="523" t="str">
        <f>VLOOKUP(C597,GrupeTable!A:P,13,0)</f>
        <v>BXO-HFTG</v>
      </c>
      <c r="G597" s="52"/>
      <c r="H597" s="525" t="str">
        <f>VLOOKUP(C597,GrupeTable!A:P,14,0)</f>
        <v>MPRX | LKM-HF</v>
      </c>
      <c r="I597" s="525"/>
      <c r="J597" s="525" t="e">
        <f>_xlfn.XLOOKUP(C597,#REF!,#REF!)</f>
        <v>#REF!</v>
      </c>
      <c r="K597" s="520" t="str">
        <f>VLOOKUP(C597,GrupeTable!A:P,15,0)</f>
        <v>Brodski teškogorivi kabel bez halogena 0,6/1 kV</v>
      </c>
      <c r="L597" s="521"/>
      <c r="M597" s="522"/>
      <c r="O597" s="518"/>
    </row>
    <row r="598" spans="1:15" ht="9" customHeight="1" x14ac:dyDescent="0.4">
      <c r="A598" s="170">
        <v>595</v>
      </c>
      <c r="B598" s="36" t="s">
        <v>1119</v>
      </c>
      <c r="C598" s="170" t="s">
        <v>2063</v>
      </c>
      <c r="D598" s="265" t="s">
        <v>2083</v>
      </c>
      <c r="E598" s="265" t="s">
        <v>2084</v>
      </c>
      <c r="F598" s="524"/>
      <c r="G598" s="53"/>
      <c r="H598" s="526"/>
      <c r="I598" s="526"/>
      <c r="J598" s="526"/>
      <c r="K598" s="56"/>
      <c r="L598" s="54"/>
      <c r="M598" s="55" t="str">
        <f>VLOOKUP(C597,GrupeTable!A:P,16,0)</f>
        <v>IEC 60092-350, IEC 60092-353</v>
      </c>
      <c r="O598" s="518"/>
    </row>
    <row r="599" spans="1:15" ht="5.0999999999999996" customHeight="1" x14ac:dyDescent="0.4">
      <c r="A599" s="170">
        <v>596</v>
      </c>
      <c r="B599" s="36" t="s">
        <v>1119</v>
      </c>
      <c r="C599" s="170" t="s">
        <v>2063</v>
      </c>
      <c r="D599" s="265" t="s">
        <v>2083</v>
      </c>
      <c r="E599" s="265" t="s">
        <v>2084</v>
      </c>
      <c r="F599" s="46"/>
      <c r="G599" s="2"/>
      <c r="H599" s="113"/>
      <c r="I599" s="45"/>
      <c r="J599" s="57"/>
      <c r="K599" s="49"/>
      <c r="L599" s="50"/>
      <c r="M599" s="48"/>
      <c r="O599" s="518"/>
    </row>
    <row r="600" spans="1:15" ht="10.199999999999999" customHeight="1" x14ac:dyDescent="0.4">
      <c r="A600" s="170">
        <v>597</v>
      </c>
      <c r="B600" s="36">
        <v>62901</v>
      </c>
      <c r="C600" s="170" t="s">
        <v>2063</v>
      </c>
      <c r="D600" s="265" t="s">
        <v>2083</v>
      </c>
      <c r="E600" s="265" t="s">
        <v>2084</v>
      </c>
      <c r="F600" s="139" t="s">
        <v>538</v>
      </c>
      <c r="G600" s="140" t="str">
        <f>IF(F600&gt;0.1,Import1!$N$6,"")</f>
        <v>€ /km</v>
      </c>
      <c r="H600" s="141" t="str">
        <f ca="1">IF(F600&gt;0.1,VLOOKUP(B600,Import1!$U:$X,Import1!$O$6,FALSE),"")</f>
        <v>2.044</v>
      </c>
      <c r="I600" s="123"/>
      <c r="J600" s="142" t="s">
        <v>534</v>
      </c>
      <c r="K600" s="143">
        <v>9</v>
      </c>
      <c r="L600" s="144">
        <v>43.2</v>
      </c>
      <c r="M600" s="144">
        <v>120</v>
      </c>
      <c r="O600" s="518"/>
    </row>
    <row r="601" spans="1:15" ht="10.199999999999999" customHeight="1" x14ac:dyDescent="0.4">
      <c r="A601" s="170">
        <v>598</v>
      </c>
      <c r="B601" s="36">
        <v>62902</v>
      </c>
      <c r="C601" s="170" t="s">
        <v>2063</v>
      </c>
      <c r="D601" s="265" t="s">
        <v>2083</v>
      </c>
      <c r="E601" s="265" t="s">
        <v>2084</v>
      </c>
      <c r="F601" s="145" t="s">
        <v>545</v>
      </c>
      <c r="G601" s="146" t="str">
        <f>IF(F601&gt;0.1,Import1!$N$6,"")</f>
        <v>€ /km</v>
      </c>
      <c r="H601" s="147" t="str">
        <f ca="1">IF(F601&gt;0.1,VLOOKUP(B601,Import1!$U:$X,Import1!$O$6,FALSE),"")</f>
        <v>2.979</v>
      </c>
      <c r="I601" s="123"/>
      <c r="J601" s="148" t="s">
        <v>534</v>
      </c>
      <c r="K601" s="149">
        <v>10</v>
      </c>
      <c r="L601" s="150">
        <v>72</v>
      </c>
      <c r="M601" s="150">
        <v>160</v>
      </c>
      <c r="O601" s="518"/>
    </row>
    <row r="602" spans="1:15" ht="10.199999999999999" customHeight="1" x14ac:dyDescent="0.4">
      <c r="A602" s="170">
        <v>599</v>
      </c>
      <c r="B602" s="36" t="s">
        <v>1119</v>
      </c>
      <c r="C602" s="170" t="s">
        <v>2064</v>
      </c>
      <c r="D602" s="265" t="s">
        <v>2083</v>
      </c>
      <c r="E602" s="265" t="s">
        <v>2121</v>
      </c>
      <c r="H602" s="153"/>
      <c r="I602" s="123"/>
      <c r="O602" s="518"/>
    </row>
    <row r="603" spans="1:15" ht="9" customHeight="1" x14ac:dyDescent="0.4">
      <c r="A603" s="170">
        <v>600</v>
      </c>
      <c r="B603" s="36" t="s">
        <v>1119</v>
      </c>
      <c r="C603" s="170" t="s">
        <v>2064</v>
      </c>
      <c r="D603" s="265" t="s">
        <v>2083</v>
      </c>
      <c r="E603" s="265" t="s">
        <v>2121</v>
      </c>
      <c r="F603" s="523" t="str">
        <f>VLOOKUP(C603,GrupeTable!A:P,13,0)</f>
        <v>H1Z2Z2-K(Eca)</v>
      </c>
      <c r="G603" s="52"/>
      <c r="H603" s="525" t="str">
        <f>VLOOKUP(C603,GrupeTable!A:P,14,0)</f>
        <v>Solarni kabel</v>
      </c>
      <c r="I603" s="525"/>
      <c r="J603" s="525" t="e">
        <f>_xlfn.XLOOKUP(C603,#REF!,#REF!)</f>
        <v>#REF!</v>
      </c>
      <c r="K603" s="520" t="str">
        <f>VLOOKUP(C603,GrupeTable!A:P,15,0)</f>
        <v>Vodič za fotonaponskesustave</v>
      </c>
      <c r="L603" s="521"/>
      <c r="M603" s="522"/>
      <c r="O603" s="518"/>
    </row>
    <row r="604" spans="1:15" ht="9" customHeight="1" x14ac:dyDescent="0.4">
      <c r="A604" s="170">
        <v>601</v>
      </c>
      <c r="B604" s="36" t="s">
        <v>1119</v>
      </c>
      <c r="C604" s="170" t="s">
        <v>2064</v>
      </c>
      <c r="D604" s="265" t="s">
        <v>2083</v>
      </c>
      <c r="E604" s="265" t="s">
        <v>2121</v>
      </c>
      <c r="F604" s="524"/>
      <c r="G604" s="53"/>
      <c r="H604" s="526"/>
      <c r="I604" s="526"/>
      <c r="J604" s="526"/>
      <c r="K604" s="56"/>
      <c r="L604" s="54"/>
      <c r="M604" s="55" t="str">
        <f>VLOOKUP(C603,GrupeTable!A:P,16,0)</f>
        <v>HRN EN 50618</v>
      </c>
      <c r="O604" s="518"/>
    </row>
    <row r="605" spans="1:15" ht="5.0999999999999996" customHeight="1" x14ac:dyDescent="0.4">
      <c r="A605" s="170">
        <v>602</v>
      </c>
      <c r="B605" s="36" t="s">
        <v>1119</v>
      </c>
      <c r="C605" s="170" t="s">
        <v>2064</v>
      </c>
      <c r="D605" s="265" t="s">
        <v>2083</v>
      </c>
      <c r="E605" s="265" t="s">
        <v>2121</v>
      </c>
      <c r="F605" s="46"/>
      <c r="G605" s="2"/>
      <c r="H605" s="113"/>
      <c r="I605" s="45"/>
      <c r="J605" s="57"/>
      <c r="K605" s="49"/>
      <c r="L605" s="50"/>
      <c r="M605" s="48"/>
      <c r="O605" s="518"/>
    </row>
    <row r="606" spans="1:15" ht="10.199999999999999" customHeight="1" x14ac:dyDescent="0.4">
      <c r="A606" s="170">
        <v>603</v>
      </c>
      <c r="B606" s="36">
        <v>63001</v>
      </c>
      <c r="C606" s="170" t="s">
        <v>2064</v>
      </c>
      <c r="D606" s="265" t="s">
        <v>2083</v>
      </c>
      <c r="E606" s="265" t="s">
        <v>2121</v>
      </c>
      <c r="F606" s="139">
        <v>4</v>
      </c>
      <c r="G606" s="140" t="str">
        <f>IF(F606&gt;0.1,Import1!$N$6,"")</f>
        <v>€ /km</v>
      </c>
      <c r="H606" s="141" t="str">
        <f ca="1">IF(F606&gt;0.1,VLOOKUP(B606,Import1!$U:$X,Import1!$O$6,FALSE),"")</f>
        <v>1.073</v>
      </c>
      <c r="I606" s="123"/>
      <c r="J606" s="142" t="s">
        <v>534</v>
      </c>
      <c r="K606" s="143">
        <v>6.2</v>
      </c>
      <c r="L606" s="144">
        <v>38.4</v>
      </c>
      <c r="M606" s="144">
        <v>60.1</v>
      </c>
      <c r="O606" s="518"/>
    </row>
    <row r="607" spans="1:15" ht="10.199999999999999" customHeight="1" x14ac:dyDescent="0.4">
      <c r="A607" s="170">
        <v>604</v>
      </c>
      <c r="B607" s="36">
        <v>63002</v>
      </c>
      <c r="C607" s="170" t="s">
        <v>2064</v>
      </c>
      <c r="D607" s="265" t="s">
        <v>2083</v>
      </c>
      <c r="E607" s="265" t="s">
        <v>2121</v>
      </c>
      <c r="F607" s="145">
        <v>6</v>
      </c>
      <c r="G607" s="146" t="str">
        <f>IF(F607&gt;0.1,Import1!$N$6,"")</f>
        <v>€ /km</v>
      </c>
      <c r="H607" s="147" t="str">
        <f ca="1">IF(F607&gt;0.1,VLOOKUP(B607,Import1!$U:$X,Import1!$O$6,FALSE),"")</f>
        <v>1.518</v>
      </c>
      <c r="I607" s="123"/>
      <c r="J607" s="148" t="s">
        <v>534</v>
      </c>
      <c r="K607" s="149">
        <v>6.9</v>
      </c>
      <c r="L607" s="150">
        <v>57.6</v>
      </c>
      <c r="M607" s="150">
        <v>90.7</v>
      </c>
      <c r="O607" s="518"/>
    </row>
    <row r="608" spans="1:15" ht="10.199999999999999" customHeight="1" x14ac:dyDescent="0.4">
      <c r="A608" s="170">
        <v>605</v>
      </c>
      <c r="B608" s="36">
        <v>63003</v>
      </c>
      <c r="C608" s="170" t="s">
        <v>2064</v>
      </c>
      <c r="D608" s="265" t="s">
        <v>2083</v>
      </c>
      <c r="E608" s="265" t="s">
        <v>2121</v>
      </c>
      <c r="F608" s="139">
        <v>10</v>
      </c>
      <c r="G608" s="140" t="str">
        <f>IF(F608&gt;0.1,Import1!$N$6,"")</f>
        <v>€ /km</v>
      </c>
      <c r="H608" s="141" t="str">
        <f ca="1">IF(F608&gt;0.1,VLOOKUP(B608,Import1!$U:$X,Import1!$O$6,FALSE),"")</f>
        <v>2.576</v>
      </c>
      <c r="I608" s="123"/>
      <c r="J608" s="142" t="s">
        <v>534</v>
      </c>
      <c r="K608" s="143">
        <v>8.1999999999999993</v>
      </c>
      <c r="L608" s="144">
        <v>96</v>
      </c>
      <c r="M608" s="144">
        <v>131.1</v>
      </c>
      <c r="O608" s="518"/>
    </row>
    <row r="609" spans="1:15" ht="10.199999999999999" customHeight="1" x14ac:dyDescent="0.4">
      <c r="A609" s="170">
        <v>606</v>
      </c>
      <c r="B609" s="36" t="s">
        <v>1119</v>
      </c>
      <c r="C609" s="170" t="s">
        <v>2065</v>
      </c>
      <c r="D609" s="265" t="s">
        <v>2122</v>
      </c>
      <c r="E609" s="265" t="s">
        <v>2123</v>
      </c>
      <c r="H609" s="153"/>
      <c r="I609" s="123"/>
      <c r="K609" s="123"/>
    </row>
    <row r="610" spans="1:15" ht="9" customHeight="1" x14ac:dyDescent="0.4">
      <c r="A610" s="170">
        <v>607</v>
      </c>
      <c r="B610" s="36" t="s">
        <v>1119</v>
      </c>
      <c r="C610" s="170" t="s">
        <v>2065</v>
      </c>
      <c r="D610" s="265" t="s">
        <v>2122</v>
      </c>
      <c r="E610" s="265" t="s">
        <v>2123</v>
      </c>
      <c r="F610" s="523" t="str">
        <f>VLOOKUP(C610,GrupeTable!A:P,13,0)</f>
        <v>YSLY(Eca)</v>
      </c>
      <c r="G610" s="52"/>
      <c r="H610" s="525">
        <f>VLOOKUP(C610,GrupeTable!A:P,14,0)</f>
        <v>0</v>
      </c>
      <c r="I610" s="525"/>
      <c r="J610" s="525" t="e">
        <f>_xlfn.XLOOKUP(C610,#REF!,#REF!)</f>
        <v>#REF!</v>
      </c>
      <c r="K610" s="520" t="str">
        <f>VLOOKUP(C610,GrupeTable!A:P,15,0)</f>
        <v>Signalni fleksibilni kabel izoliran i oplašten PVC-om</v>
      </c>
      <c r="L610" s="521"/>
      <c r="M610" s="522"/>
      <c r="O610" s="519" t="s">
        <v>2147</v>
      </c>
    </row>
    <row r="611" spans="1:15" ht="9" customHeight="1" x14ac:dyDescent="0.4">
      <c r="A611" s="170">
        <v>608</v>
      </c>
      <c r="B611" s="36" t="s">
        <v>1119</v>
      </c>
      <c r="C611" s="170" t="s">
        <v>2065</v>
      </c>
      <c r="D611" s="265" t="s">
        <v>2122</v>
      </c>
      <c r="E611" s="265" t="s">
        <v>2123</v>
      </c>
      <c r="F611" s="524"/>
      <c r="G611" s="53"/>
      <c r="H611" s="526"/>
      <c r="I611" s="526"/>
      <c r="J611" s="526"/>
      <c r="K611" s="56"/>
      <c r="L611" s="54"/>
      <c r="M611" s="55" t="str">
        <f>VLOOKUP(C610,GrupeTable!A:P,16,0)</f>
        <v>DIN VDE 0245</v>
      </c>
      <c r="O611" s="519"/>
    </row>
    <row r="612" spans="1:15" ht="5.0999999999999996" customHeight="1" x14ac:dyDescent="0.4">
      <c r="A612" s="170">
        <v>609</v>
      </c>
      <c r="B612" s="36" t="s">
        <v>1119</v>
      </c>
      <c r="C612" s="170" t="s">
        <v>2065</v>
      </c>
      <c r="D612" s="265" t="s">
        <v>2122</v>
      </c>
      <c r="E612" s="265" t="s">
        <v>2123</v>
      </c>
      <c r="F612" s="46"/>
      <c r="G612" s="2"/>
      <c r="H612" s="113"/>
      <c r="I612" s="45"/>
      <c r="J612" s="57"/>
      <c r="K612" s="47"/>
      <c r="L612" s="50"/>
      <c r="M612" s="48"/>
      <c r="O612" s="519"/>
    </row>
    <row r="613" spans="1:15" ht="10.199999999999999" customHeight="1" x14ac:dyDescent="0.4">
      <c r="A613" s="170">
        <v>610</v>
      </c>
      <c r="B613" s="36">
        <v>73101</v>
      </c>
      <c r="C613" s="170" t="s">
        <v>2065</v>
      </c>
      <c r="D613" s="265" t="s">
        <v>2122</v>
      </c>
      <c r="E613" s="265" t="s">
        <v>2123</v>
      </c>
      <c r="F613" s="139" t="s">
        <v>660</v>
      </c>
      <c r="G613" s="140" t="str">
        <f>IF(F613&gt;0.1,Import1!$N$6,"")</f>
        <v>€ /km</v>
      </c>
      <c r="H613" s="141" t="str">
        <f ca="1">IF(F613&gt;0.1,VLOOKUP(B613,Import1!$U:$X,Import1!$O$6,FALSE),"")</f>
        <v>378</v>
      </c>
      <c r="I613" s="123"/>
      <c r="J613" s="142" t="s">
        <v>534</v>
      </c>
      <c r="K613" s="163">
        <v>6</v>
      </c>
      <c r="L613" s="144">
        <v>9.6</v>
      </c>
      <c r="M613" s="144">
        <v>45</v>
      </c>
      <c r="O613" s="519"/>
    </row>
    <row r="614" spans="1:15" ht="10.199999999999999" customHeight="1" x14ac:dyDescent="0.4">
      <c r="A614" s="170">
        <v>611</v>
      </c>
      <c r="B614" s="36">
        <v>73102</v>
      </c>
      <c r="C614" s="170" t="s">
        <v>2065</v>
      </c>
      <c r="D614" s="265" t="s">
        <v>2122</v>
      </c>
      <c r="E614" s="265" t="s">
        <v>2123</v>
      </c>
      <c r="F614" s="145" t="s">
        <v>661</v>
      </c>
      <c r="G614" s="146" t="str">
        <f>IF(F614&gt;0.1,Import1!$N$6,"")</f>
        <v>€ /km</v>
      </c>
      <c r="H614" s="147" t="str">
        <f ca="1">IF(F614&gt;0.1,VLOOKUP(B614,Import1!$U:$X,Import1!$O$6,FALSE),"")</f>
        <v>555</v>
      </c>
      <c r="I614" s="123"/>
      <c r="J614" s="148" t="s">
        <v>534</v>
      </c>
      <c r="K614" s="164">
        <v>6.2</v>
      </c>
      <c r="L614" s="150">
        <v>14.4</v>
      </c>
      <c r="M614" s="150">
        <v>50</v>
      </c>
      <c r="O614" s="519"/>
    </row>
    <row r="615" spans="1:15" ht="10.199999999999999" customHeight="1" x14ac:dyDescent="0.4">
      <c r="A615" s="170">
        <v>612</v>
      </c>
      <c r="B615" s="36">
        <v>73103</v>
      </c>
      <c r="C615" s="170" t="s">
        <v>2065</v>
      </c>
      <c r="D615" s="265" t="s">
        <v>2122</v>
      </c>
      <c r="E615" s="265" t="s">
        <v>2123</v>
      </c>
      <c r="F615" s="139" t="s">
        <v>662</v>
      </c>
      <c r="G615" s="140" t="str">
        <f>IF(F615&gt;0.1,Import1!$N$6,"")</f>
        <v>€ /km</v>
      </c>
      <c r="H615" s="141" t="str">
        <f ca="1">IF(F615&gt;0.1,VLOOKUP(B615,Import1!$U:$X,Import1!$O$6,FALSE),"")</f>
        <v>680</v>
      </c>
      <c r="I615" s="123"/>
      <c r="J615" s="142" t="s">
        <v>534</v>
      </c>
      <c r="K615" s="163" t="s">
        <v>663</v>
      </c>
      <c r="L615" s="144">
        <v>19.2</v>
      </c>
      <c r="M615" s="144">
        <v>60</v>
      </c>
      <c r="O615" s="519"/>
    </row>
    <row r="616" spans="1:15" ht="10.199999999999999" customHeight="1" x14ac:dyDescent="0.4">
      <c r="A616" s="170">
        <v>613</v>
      </c>
      <c r="B616" s="36">
        <v>73104</v>
      </c>
      <c r="C616" s="170" t="s">
        <v>2065</v>
      </c>
      <c r="D616" s="265" t="s">
        <v>2122</v>
      </c>
      <c r="E616" s="265" t="s">
        <v>2123</v>
      </c>
      <c r="F616" s="145" t="s">
        <v>664</v>
      </c>
      <c r="G616" s="146" t="str">
        <f>IF(F616&gt;0.1,Import1!$N$6,"")</f>
        <v>€ /km</v>
      </c>
      <c r="H616" s="147" t="str">
        <f ca="1">IF(F616&gt;0.1,VLOOKUP(B616,Import1!$U:$X,Import1!$O$6,FALSE),"")</f>
        <v>914</v>
      </c>
      <c r="I616" s="123"/>
      <c r="J616" s="148" t="s">
        <v>534</v>
      </c>
      <c r="K616" s="164">
        <v>7</v>
      </c>
      <c r="L616" s="150">
        <v>24</v>
      </c>
      <c r="M616" s="150">
        <v>70</v>
      </c>
      <c r="O616" s="519"/>
    </row>
    <row r="617" spans="1:15" ht="10.199999999999999" customHeight="1" x14ac:dyDescent="0.4">
      <c r="A617" s="170">
        <v>614</v>
      </c>
      <c r="B617" s="36">
        <v>73105</v>
      </c>
      <c r="C617" s="170" t="s">
        <v>2065</v>
      </c>
      <c r="D617" s="265" t="s">
        <v>2122</v>
      </c>
      <c r="E617" s="265" t="s">
        <v>2123</v>
      </c>
      <c r="F617" s="139" t="s">
        <v>665</v>
      </c>
      <c r="G617" s="140" t="str">
        <f>IF(F617&gt;0.1,Import1!$N$6,"")</f>
        <v>€ /km</v>
      </c>
      <c r="H617" s="141" t="str">
        <f ca="1">IF(F617&gt;0.1,VLOOKUP(B617,Import1!$U:$X,Import1!$O$6,FALSE),"")</f>
        <v>1.108</v>
      </c>
      <c r="I617" s="123"/>
      <c r="J617" s="142" t="s">
        <v>534</v>
      </c>
      <c r="K617" s="163" t="s">
        <v>666</v>
      </c>
      <c r="L617" s="144">
        <v>33.6</v>
      </c>
      <c r="M617" s="144">
        <v>85</v>
      </c>
      <c r="O617" s="519"/>
    </row>
    <row r="618" spans="1:15" ht="10.199999999999999" customHeight="1" x14ac:dyDescent="0.4">
      <c r="A618" s="170">
        <v>615</v>
      </c>
      <c r="B618" s="36">
        <v>73106</v>
      </c>
      <c r="C618" s="170" t="s">
        <v>2065</v>
      </c>
      <c r="D618" s="265" t="s">
        <v>2122</v>
      </c>
      <c r="E618" s="265" t="s">
        <v>2123</v>
      </c>
      <c r="F618" s="145" t="s">
        <v>667</v>
      </c>
      <c r="G618" s="146" t="str">
        <f>IF(F618&gt;0.1,Import1!$N$6,"")</f>
        <v>€ /km</v>
      </c>
      <c r="H618" s="147" t="str">
        <f ca="1">IF(F618&gt;0.1,VLOOKUP(B618,Import1!$U:$X,Import1!$O$6,FALSE),"")</f>
        <v>1.792</v>
      </c>
      <c r="I618" s="123"/>
      <c r="J618" s="148" t="s">
        <v>534</v>
      </c>
      <c r="K618" s="164" t="s">
        <v>624</v>
      </c>
      <c r="L618" s="150">
        <v>48</v>
      </c>
      <c r="M618" s="150">
        <v>125</v>
      </c>
      <c r="O618" s="519"/>
    </row>
    <row r="619" spans="1:15" ht="10.199999999999999" customHeight="1" x14ac:dyDescent="0.4">
      <c r="A619" s="170">
        <v>616</v>
      </c>
      <c r="B619" s="36">
        <v>73107</v>
      </c>
      <c r="C619" s="170" t="s">
        <v>2065</v>
      </c>
      <c r="D619" s="265" t="s">
        <v>2122</v>
      </c>
      <c r="E619" s="265" t="s">
        <v>2123</v>
      </c>
      <c r="F619" s="139" t="s">
        <v>668</v>
      </c>
      <c r="G619" s="140" t="str">
        <f>IF(F619&gt;0.1,Import1!$N$6,"")</f>
        <v>€ /km</v>
      </c>
      <c r="H619" s="141" t="str">
        <f ca="1">IF(F619&gt;0.1,VLOOKUP(B619,Import1!$U:$X,Import1!$O$6,FALSE),"")</f>
        <v>1.862</v>
      </c>
      <c r="I619" s="123"/>
      <c r="J619" s="142" t="s">
        <v>534</v>
      </c>
      <c r="K619" s="163">
        <v>10</v>
      </c>
      <c r="L619" s="144">
        <v>57.6</v>
      </c>
      <c r="M619" s="144">
        <v>140</v>
      </c>
      <c r="O619" s="519"/>
    </row>
    <row r="620" spans="1:15" ht="10.199999999999999" customHeight="1" x14ac:dyDescent="0.4">
      <c r="A620" s="170">
        <v>617</v>
      </c>
      <c r="B620" s="36">
        <v>73108</v>
      </c>
      <c r="C620" s="170" t="s">
        <v>2065</v>
      </c>
      <c r="D620" s="265" t="s">
        <v>2122</v>
      </c>
      <c r="E620" s="265" t="s">
        <v>2123</v>
      </c>
      <c r="F620" s="145" t="s">
        <v>669</v>
      </c>
      <c r="G620" s="146" t="str">
        <f>IF(F620&gt;0.1,Import1!$N$6,"")</f>
        <v>€ /km</v>
      </c>
      <c r="H620" s="147" t="str">
        <f ca="1">IF(F620&gt;0.1,VLOOKUP(B620,Import1!$U:$X,Import1!$O$6,FALSE),"")</f>
        <v>2.550</v>
      </c>
      <c r="I620" s="123"/>
      <c r="J620" s="148" t="s">
        <v>534</v>
      </c>
      <c r="K620" s="164" t="s">
        <v>566</v>
      </c>
      <c r="L620" s="150">
        <v>67.2</v>
      </c>
      <c r="M620" s="150">
        <v>160</v>
      </c>
      <c r="O620" s="519"/>
    </row>
    <row r="621" spans="1:15" ht="10.199999999999999" customHeight="1" x14ac:dyDescent="0.4">
      <c r="A621" s="170">
        <v>618</v>
      </c>
      <c r="B621" s="36">
        <v>73109</v>
      </c>
      <c r="C621" s="170" t="s">
        <v>2065</v>
      </c>
      <c r="D621" s="265" t="s">
        <v>2122</v>
      </c>
      <c r="E621" s="265" t="s">
        <v>2123</v>
      </c>
      <c r="F621" s="139" t="s">
        <v>670</v>
      </c>
      <c r="G621" s="140" t="str">
        <f>IF(F621&gt;0.1,Import1!$N$6,"")</f>
        <v>€ /km</v>
      </c>
      <c r="H621" s="141" t="str">
        <f ca="1">IF(F621&gt;0.1,VLOOKUP(B621,Import1!$U:$X,Import1!$O$6,FALSE),"")</f>
        <v>2.527</v>
      </c>
      <c r="I621" s="123"/>
      <c r="J621" s="142" t="s">
        <v>534</v>
      </c>
      <c r="K621" s="163">
        <v>11</v>
      </c>
      <c r="L621" s="144">
        <v>76.8</v>
      </c>
      <c r="M621" s="144">
        <v>180</v>
      </c>
      <c r="O621" s="519"/>
    </row>
    <row r="622" spans="1:15" ht="10.199999999999999" customHeight="1" x14ac:dyDescent="0.4">
      <c r="A622" s="170">
        <v>619</v>
      </c>
      <c r="B622" s="36">
        <v>73110</v>
      </c>
      <c r="C622" s="170" t="s">
        <v>2065</v>
      </c>
      <c r="D622" s="265" t="s">
        <v>2122</v>
      </c>
      <c r="E622" s="265" t="s">
        <v>2123</v>
      </c>
      <c r="F622" s="145" t="s">
        <v>671</v>
      </c>
      <c r="G622" s="146" t="str">
        <f>IF(F622&gt;0.1,Import1!$N$6,"")</f>
        <v>€ /km</v>
      </c>
      <c r="H622" s="147" t="str">
        <f ca="1">IF(F622&gt;0.1,VLOOKUP(B622,Import1!$U:$X,Import1!$O$6,FALSE),"")</f>
        <v>3.922</v>
      </c>
      <c r="I622" s="123"/>
      <c r="J622" s="148" t="s">
        <v>534</v>
      </c>
      <c r="K622" s="164" t="s">
        <v>634</v>
      </c>
      <c r="L622" s="150">
        <v>100.8</v>
      </c>
      <c r="M622" s="150">
        <v>230</v>
      </c>
      <c r="O622" s="519"/>
    </row>
    <row r="623" spans="1:15" ht="10.199999999999999" customHeight="1" x14ac:dyDescent="0.4">
      <c r="A623" s="170">
        <v>620</v>
      </c>
      <c r="B623" s="36">
        <v>73111</v>
      </c>
      <c r="C623" s="170" t="s">
        <v>2065</v>
      </c>
      <c r="D623" s="265" t="s">
        <v>2122</v>
      </c>
      <c r="E623" s="265" t="s">
        <v>2123</v>
      </c>
      <c r="F623" s="139" t="s">
        <v>672</v>
      </c>
      <c r="G623" s="140" t="str">
        <f>IF(F623&gt;0.1,Import1!$N$6,"")</f>
        <v>€ /km</v>
      </c>
      <c r="H623" s="141" t="str">
        <f ca="1">IF(F623&gt;0.1,VLOOKUP(B623,Import1!$U:$X,Import1!$O$6,FALSE),"")</f>
        <v>4.052</v>
      </c>
      <c r="I623" s="123"/>
      <c r="J623" s="142" t="s">
        <v>534</v>
      </c>
      <c r="K623" s="163">
        <v>14</v>
      </c>
      <c r="L623" s="144">
        <v>120</v>
      </c>
      <c r="M623" s="144">
        <v>280</v>
      </c>
      <c r="O623" s="519"/>
    </row>
    <row r="624" spans="1:15" ht="10.199999999999999" customHeight="1" x14ac:dyDescent="0.4">
      <c r="A624" s="170">
        <v>621</v>
      </c>
      <c r="B624" s="36">
        <v>73112</v>
      </c>
      <c r="C624" s="170" t="s">
        <v>2065</v>
      </c>
      <c r="D624" s="265" t="s">
        <v>2122</v>
      </c>
      <c r="E624" s="265" t="s">
        <v>2123</v>
      </c>
      <c r="F624" s="145" t="s">
        <v>673</v>
      </c>
      <c r="G624" s="146" t="str">
        <f>IF(F624&gt;0.1,Import1!$N$6,"")</f>
        <v>€ /km</v>
      </c>
      <c r="H624" s="147" t="str">
        <f ca="1">IF(F624&gt;0.1,VLOOKUP(B624,Import1!$U:$X,Import1!$O$6,FALSE),"")</f>
        <v>5.306</v>
      </c>
      <c r="I624" s="123"/>
      <c r="J624" s="148" t="s">
        <v>534</v>
      </c>
      <c r="K624" s="164">
        <v>15</v>
      </c>
      <c r="L624" s="150">
        <v>144</v>
      </c>
      <c r="M624" s="150">
        <v>330</v>
      </c>
      <c r="O624" s="519"/>
    </row>
    <row r="625" spans="1:15" ht="10.199999999999999" customHeight="1" x14ac:dyDescent="0.4">
      <c r="A625" s="170">
        <v>622</v>
      </c>
      <c r="B625" s="36" t="s">
        <v>1119</v>
      </c>
      <c r="C625" s="170" t="s">
        <v>2065</v>
      </c>
      <c r="D625" s="265" t="s">
        <v>2122</v>
      </c>
      <c r="E625" s="265" t="s">
        <v>2123</v>
      </c>
      <c r="F625" s="139"/>
      <c r="G625" s="140" t="str">
        <f>IF(F625&gt;0.1,Import1!$N$6,"")</f>
        <v/>
      </c>
      <c r="H625" s="141" t="str">
        <f>IF(F625&gt;0.1,VLOOKUP(B625,Import1!$U:$X,Import1!$O$6,FALSE),"")</f>
        <v/>
      </c>
      <c r="I625" s="123"/>
      <c r="J625" s="142"/>
      <c r="K625" s="163"/>
      <c r="L625" s="144"/>
      <c r="M625" s="144"/>
      <c r="O625" s="519"/>
    </row>
    <row r="626" spans="1:15" ht="10.199999999999999" customHeight="1" x14ac:dyDescent="0.4">
      <c r="A626" s="170">
        <v>623</v>
      </c>
      <c r="B626" s="36">
        <v>73113</v>
      </c>
      <c r="C626" s="170" t="s">
        <v>2065</v>
      </c>
      <c r="D626" s="265" t="s">
        <v>2122</v>
      </c>
      <c r="E626" s="265" t="s">
        <v>2123</v>
      </c>
      <c r="F626" s="145" t="s">
        <v>552</v>
      </c>
      <c r="G626" s="146" t="str">
        <f>IF(F626&gt;0.1,Import1!$N$6,"")</f>
        <v>€ /km</v>
      </c>
      <c r="H626" s="147" t="str">
        <f ca="1">IF(F626&gt;0.1,VLOOKUP(B626,Import1!$U:$X,Import1!$O$6,FALSE),"")</f>
        <v>501</v>
      </c>
      <c r="I626" s="123"/>
      <c r="J626" s="148" t="s">
        <v>534</v>
      </c>
      <c r="K626" s="164" t="s">
        <v>663</v>
      </c>
      <c r="L626" s="150">
        <v>14.4</v>
      </c>
      <c r="M626" s="150">
        <v>50</v>
      </c>
      <c r="O626" s="519"/>
    </row>
    <row r="627" spans="1:15" ht="10.199999999999999" customHeight="1" x14ac:dyDescent="0.4">
      <c r="A627" s="170">
        <v>624</v>
      </c>
      <c r="B627" s="36">
        <v>73114</v>
      </c>
      <c r="C627" s="170" t="s">
        <v>2065</v>
      </c>
      <c r="D627" s="265" t="s">
        <v>2122</v>
      </c>
      <c r="E627" s="265" t="s">
        <v>2123</v>
      </c>
      <c r="F627" s="139" t="s">
        <v>553</v>
      </c>
      <c r="G627" s="140" t="str">
        <f>IF(F627&gt;0.1,Import1!$N$6,"")</f>
        <v>€ /km</v>
      </c>
      <c r="H627" s="141" t="str">
        <f ca="1">IF(F627&gt;0.1,VLOOKUP(B627,Import1!$U:$X,Import1!$O$6,FALSE),"")</f>
        <v>625</v>
      </c>
      <c r="I627" s="123"/>
      <c r="J627" s="142" t="s">
        <v>534</v>
      </c>
      <c r="K627" s="163" t="s">
        <v>663</v>
      </c>
      <c r="L627" s="144">
        <v>21.6</v>
      </c>
      <c r="M627" s="144">
        <v>65</v>
      </c>
      <c r="O627" s="519"/>
    </row>
    <row r="628" spans="1:15" ht="10.199999999999999" customHeight="1" x14ac:dyDescent="0.4">
      <c r="A628" s="170">
        <v>625</v>
      </c>
      <c r="B628" s="36">
        <v>73115</v>
      </c>
      <c r="C628" s="170" t="s">
        <v>2065</v>
      </c>
      <c r="D628" s="265" t="s">
        <v>2122</v>
      </c>
      <c r="E628" s="265" t="s">
        <v>2123</v>
      </c>
      <c r="F628" s="145" t="s">
        <v>554</v>
      </c>
      <c r="G628" s="146" t="str">
        <f>IF(F628&gt;0.1,Import1!$N$6,"")</f>
        <v>€ /km</v>
      </c>
      <c r="H628" s="147" t="str">
        <f ca="1">IF(F628&gt;0.1,VLOOKUP(B628,Import1!$U:$X,Import1!$O$6,FALSE),"")</f>
        <v>860</v>
      </c>
      <c r="I628" s="123"/>
      <c r="J628" s="148" t="s">
        <v>534</v>
      </c>
      <c r="K628" s="164" t="s">
        <v>666</v>
      </c>
      <c r="L628" s="150">
        <v>28.8</v>
      </c>
      <c r="M628" s="150">
        <v>75</v>
      </c>
      <c r="O628" s="519"/>
    </row>
    <row r="629" spans="1:15" ht="10.199999999999999" customHeight="1" x14ac:dyDescent="0.4">
      <c r="A629" s="170">
        <v>626</v>
      </c>
      <c r="B629" s="36">
        <v>73116</v>
      </c>
      <c r="C629" s="170" t="s">
        <v>2065</v>
      </c>
      <c r="D629" s="265" t="s">
        <v>2122</v>
      </c>
      <c r="E629" s="265" t="s">
        <v>2123</v>
      </c>
      <c r="F629" s="139" t="s">
        <v>555</v>
      </c>
      <c r="G629" s="140" t="str">
        <f>IF(F629&gt;0.1,Import1!$N$6,"")</f>
        <v>€ /km</v>
      </c>
      <c r="H629" s="141" t="str">
        <f ca="1">IF(F629&gt;0.1,VLOOKUP(B629,Import1!$U:$X,Import1!$O$6,FALSE),"")</f>
        <v>1.078</v>
      </c>
      <c r="I629" s="123"/>
      <c r="J629" s="142" t="s">
        <v>534</v>
      </c>
      <c r="K629" s="163">
        <v>8</v>
      </c>
      <c r="L629" s="144">
        <v>36</v>
      </c>
      <c r="M629" s="144">
        <v>95</v>
      </c>
      <c r="O629" s="519"/>
    </row>
    <row r="630" spans="1:15" ht="10.199999999999999" customHeight="1" x14ac:dyDescent="0.4">
      <c r="A630" s="170">
        <v>627</v>
      </c>
      <c r="B630" s="36">
        <v>73117</v>
      </c>
      <c r="C630" s="170" t="s">
        <v>2065</v>
      </c>
      <c r="D630" s="265" t="s">
        <v>2122</v>
      </c>
      <c r="E630" s="265" t="s">
        <v>2123</v>
      </c>
      <c r="F630" s="145" t="s">
        <v>675</v>
      </c>
      <c r="G630" s="146" t="str">
        <f>IF(F630&gt;0.1,Import1!$N$6,"")</f>
        <v>€ /km</v>
      </c>
      <c r="H630" s="147" t="str">
        <f ca="1">IF(F630&gt;0.1,VLOOKUP(B630,Import1!$U:$X,Import1!$O$6,FALSE),"")</f>
        <v>1.415</v>
      </c>
      <c r="I630" s="123"/>
      <c r="J630" s="148" t="s">
        <v>534</v>
      </c>
      <c r="K630" s="164" t="s">
        <v>623</v>
      </c>
      <c r="L630" s="150">
        <v>43.2</v>
      </c>
      <c r="M630" s="150">
        <v>105</v>
      </c>
      <c r="O630" s="519"/>
    </row>
    <row r="631" spans="1:15" ht="10.199999999999999" customHeight="1" x14ac:dyDescent="0.4">
      <c r="A631" s="170">
        <v>628</v>
      </c>
      <c r="B631" s="36">
        <v>73118</v>
      </c>
      <c r="C631" s="170" t="s">
        <v>2065</v>
      </c>
      <c r="D631" s="265" t="s">
        <v>2122</v>
      </c>
      <c r="E631" s="265" t="s">
        <v>2123</v>
      </c>
      <c r="F631" s="139" t="s">
        <v>676</v>
      </c>
      <c r="G631" s="140" t="str">
        <f>IF(F631&gt;0.1,Import1!$N$6,"")</f>
        <v>€ /km</v>
      </c>
      <c r="H631" s="141" t="str">
        <f ca="1">IF(F631&gt;0.1,VLOOKUP(B631,Import1!$U:$X,Import1!$O$6,FALSE),"")</f>
        <v>1.486</v>
      </c>
      <c r="I631" s="123"/>
      <c r="J631" s="142" t="s">
        <v>534</v>
      </c>
      <c r="K631" s="163" t="s">
        <v>623</v>
      </c>
      <c r="L631" s="144">
        <v>50.4</v>
      </c>
      <c r="M631" s="144">
        <v>120</v>
      </c>
      <c r="O631" s="519"/>
    </row>
    <row r="632" spans="1:15" ht="10.199999999999999" customHeight="1" x14ac:dyDescent="0.4">
      <c r="A632" s="170">
        <v>629</v>
      </c>
      <c r="B632" s="36">
        <v>73119</v>
      </c>
      <c r="C632" s="170" t="s">
        <v>2065</v>
      </c>
      <c r="D632" s="265" t="s">
        <v>2122</v>
      </c>
      <c r="E632" s="265" t="s">
        <v>2123</v>
      </c>
      <c r="F632" s="145" t="s">
        <v>677</v>
      </c>
      <c r="G632" s="146" t="str">
        <f>IF(F632&gt;0.1,Import1!$N$6,"")</f>
        <v>€ /km</v>
      </c>
      <c r="H632" s="147" t="str">
        <f ca="1">IF(F632&gt;0.1,VLOOKUP(B632,Import1!$U:$X,Import1!$O$6,FALSE),"")</f>
        <v>2.279</v>
      </c>
      <c r="I632" s="123"/>
      <c r="J632" s="148" t="s">
        <v>534</v>
      </c>
      <c r="K632" s="164">
        <v>11</v>
      </c>
      <c r="L632" s="150">
        <v>72</v>
      </c>
      <c r="M632" s="150">
        <v>160</v>
      </c>
      <c r="O632" s="519"/>
    </row>
    <row r="633" spans="1:15" ht="10.199999999999999" customHeight="1" x14ac:dyDescent="0.4">
      <c r="A633" s="170">
        <v>630</v>
      </c>
      <c r="B633" s="36">
        <v>73120</v>
      </c>
      <c r="C633" s="170" t="s">
        <v>2065</v>
      </c>
      <c r="D633" s="265" t="s">
        <v>2122</v>
      </c>
      <c r="E633" s="265" t="s">
        <v>2123</v>
      </c>
      <c r="F633" s="139" t="s">
        <v>678</v>
      </c>
      <c r="G633" s="140" t="str">
        <f>IF(F633&gt;0.1,Import1!$N$6,"")</f>
        <v>€ /km</v>
      </c>
      <c r="H633" s="141" t="str">
        <f ca="1">IF(F633&gt;0.1,VLOOKUP(B633,Import1!$U:$X,Import1!$O$6,FALSE),"")</f>
        <v>2.583</v>
      </c>
      <c r="I633" s="123"/>
      <c r="J633" s="142" t="s">
        <v>534</v>
      </c>
      <c r="K633" s="163">
        <v>11.5</v>
      </c>
      <c r="L633" s="144">
        <v>86.4</v>
      </c>
      <c r="M633" s="144">
        <v>180</v>
      </c>
      <c r="O633" s="519"/>
    </row>
    <row r="634" spans="1:15" ht="10.199999999999999" customHeight="1" x14ac:dyDescent="0.4">
      <c r="A634" s="170">
        <v>631</v>
      </c>
      <c r="B634" s="36">
        <v>73121</v>
      </c>
      <c r="C634" s="170" t="s">
        <v>2065</v>
      </c>
      <c r="D634" s="265" t="s">
        <v>2122</v>
      </c>
      <c r="E634" s="265" t="s">
        <v>2123</v>
      </c>
      <c r="F634" s="145" t="s">
        <v>679</v>
      </c>
      <c r="G634" s="146" t="str">
        <f>IF(F634&gt;0.1,Import1!$N$6,"")</f>
        <v>€ /km</v>
      </c>
      <c r="H634" s="147" t="str">
        <f ca="1">IF(F634&gt;0.1,VLOOKUP(B634,Import1!$U:$X,Import1!$O$6,FALSE),"")</f>
        <v>3.541</v>
      </c>
      <c r="I634" s="123"/>
      <c r="J634" s="148" t="s">
        <v>534</v>
      </c>
      <c r="K634" s="164" t="s">
        <v>634</v>
      </c>
      <c r="L634" s="150">
        <v>115.2</v>
      </c>
      <c r="M634" s="150">
        <v>240</v>
      </c>
      <c r="O634" s="519"/>
    </row>
    <row r="635" spans="1:15" ht="10.199999999999999" customHeight="1" x14ac:dyDescent="0.4">
      <c r="A635" s="170">
        <v>632</v>
      </c>
      <c r="B635" s="36">
        <v>73122</v>
      </c>
      <c r="C635" s="170" t="s">
        <v>2065</v>
      </c>
      <c r="D635" s="265" t="s">
        <v>2122</v>
      </c>
      <c r="E635" s="265" t="s">
        <v>2123</v>
      </c>
      <c r="F635" s="139" t="s">
        <v>680</v>
      </c>
      <c r="G635" s="140" t="str">
        <f>IF(F635&gt;0.1,Import1!$N$6,"")</f>
        <v>€ /km</v>
      </c>
      <c r="H635" s="141" t="str">
        <f ca="1">IF(F635&gt;0.1,VLOOKUP(B635,Import1!$U:$X,Import1!$O$6,FALSE),"")</f>
        <v>4.963</v>
      </c>
      <c r="I635" s="123"/>
      <c r="J635" s="142" t="s">
        <v>534</v>
      </c>
      <c r="K635" s="163">
        <v>14</v>
      </c>
      <c r="L635" s="144">
        <v>151.19999999999999</v>
      </c>
      <c r="M635" s="144">
        <v>310</v>
      </c>
      <c r="O635" s="519"/>
    </row>
    <row r="636" spans="1:15" ht="10.199999999999999" customHeight="1" x14ac:dyDescent="0.4">
      <c r="A636" s="170">
        <v>633</v>
      </c>
      <c r="B636" s="36">
        <v>73123</v>
      </c>
      <c r="C636" s="170" t="s">
        <v>2065</v>
      </c>
      <c r="D636" s="265" t="s">
        <v>2122</v>
      </c>
      <c r="E636" s="265" t="s">
        <v>2123</v>
      </c>
      <c r="F636" s="145" t="s">
        <v>681</v>
      </c>
      <c r="G636" s="146" t="str">
        <f>IF(F636&gt;0.1,Import1!$N$6,"")</f>
        <v>€ /km</v>
      </c>
      <c r="H636" s="147" t="str">
        <f ca="1">IF(F636&gt;0.1,VLOOKUP(B636,Import1!$U:$X,Import1!$O$6,FALSE),"")</f>
        <v>5.623</v>
      </c>
      <c r="I636" s="123"/>
      <c r="J636" s="148" t="s">
        <v>534</v>
      </c>
      <c r="K636" s="164" t="s">
        <v>642</v>
      </c>
      <c r="L636" s="150">
        <v>180</v>
      </c>
      <c r="M636" s="150">
        <v>390</v>
      </c>
      <c r="O636" s="519"/>
    </row>
    <row r="637" spans="1:15" ht="10.199999999999999" customHeight="1" x14ac:dyDescent="0.4">
      <c r="A637" s="170">
        <v>634</v>
      </c>
      <c r="B637" s="36">
        <v>73124</v>
      </c>
      <c r="C637" s="170" t="s">
        <v>2065</v>
      </c>
      <c r="D637" s="265" t="s">
        <v>2122</v>
      </c>
      <c r="E637" s="265" t="s">
        <v>2123</v>
      </c>
      <c r="F637" s="139" t="s">
        <v>682</v>
      </c>
      <c r="G637" s="140" t="str">
        <f>IF(F637&gt;0.1,Import1!$N$6,"")</f>
        <v>€ /km</v>
      </c>
      <c r="H637" s="141" t="str">
        <f ca="1">IF(F637&gt;0.1,VLOOKUP(B637,Import1!$U:$X,Import1!$O$6,FALSE),"")</f>
        <v>7.883</v>
      </c>
      <c r="I637" s="123"/>
      <c r="J637" s="142" t="s">
        <v>534</v>
      </c>
      <c r="K637" s="163" t="s">
        <v>643</v>
      </c>
      <c r="L637" s="144">
        <v>244.8</v>
      </c>
      <c r="M637" s="144">
        <v>530</v>
      </c>
      <c r="O637" s="519"/>
    </row>
    <row r="638" spans="1:15" ht="10.199999999999999" customHeight="1" x14ac:dyDescent="0.4">
      <c r="A638" s="170">
        <v>635</v>
      </c>
      <c r="B638" s="36" t="s">
        <v>1119</v>
      </c>
      <c r="C638" s="170" t="s">
        <v>2065</v>
      </c>
      <c r="D638" s="265" t="s">
        <v>2122</v>
      </c>
      <c r="E638" s="265" t="s">
        <v>2123</v>
      </c>
      <c r="F638" s="145"/>
      <c r="G638" s="146" t="str">
        <f>IF(F638&gt;0.1,Import1!$N$6,"")</f>
        <v/>
      </c>
      <c r="H638" s="147" t="str">
        <f>IF(F638&gt;0.1,VLOOKUP(B638,Import1!$U:$X,Import1!$O$6,FALSE),"")</f>
        <v/>
      </c>
      <c r="I638" s="123"/>
      <c r="J638" s="148"/>
      <c r="K638" s="164"/>
      <c r="L638" s="150"/>
      <c r="M638" s="150"/>
      <c r="O638" s="519"/>
    </row>
    <row r="639" spans="1:15" ht="10.199999999999999" customHeight="1" x14ac:dyDescent="0.4">
      <c r="A639" s="170">
        <v>636</v>
      </c>
      <c r="B639" s="36">
        <v>73125</v>
      </c>
      <c r="C639" s="170" t="s">
        <v>2065</v>
      </c>
      <c r="D639" s="265" t="s">
        <v>2122</v>
      </c>
      <c r="E639" s="265" t="s">
        <v>2123</v>
      </c>
      <c r="F639" s="139" t="s">
        <v>556</v>
      </c>
      <c r="G639" s="140" t="str">
        <f>IF(F639&gt;0.1,Import1!$N$6,"")</f>
        <v>€ /km</v>
      </c>
      <c r="H639" s="141" t="str">
        <f ca="1">IF(F639&gt;0.1,VLOOKUP(B639,Import1!$U:$X,Import1!$O$6,FALSE),"")</f>
        <v>639</v>
      </c>
      <c r="I639" s="123"/>
      <c r="J639" s="142" t="s">
        <v>534</v>
      </c>
      <c r="K639" s="163">
        <v>7</v>
      </c>
      <c r="L639" s="144">
        <v>19.2</v>
      </c>
      <c r="M639" s="144">
        <v>65</v>
      </c>
      <c r="O639" s="519"/>
    </row>
    <row r="640" spans="1:15" ht="10.199999999999999" customHeight="1" x14ac:dyDescent="0.4">
      <c r="A640" s="170">
        <v>637</v>
      </c>
      <c r="B640" s="36">
        <v>73126</v>
      </c>
      <c r="C640" s="170" t="s">
        <v>2065</v>
      </c>
      <c r="D640" s="265" t="s">
        <v>2122</v>
      </c>
      <c r="E640" s="265" t="s">
        <v>2123</v>
      </c>
      <c r="F640" s="145" t="s">
        <v>557</v>
      </c>
      <c r="G640" s="146" t="str">
        <f>IF(F640&gt;0.1,Import1!$N$6,"")</f>
        <v>€ /km</v>
      </c>
      <c r="H640" s="147" t="str">
        <f ca="1">IF(F640&gt;0.1,VLOOKUP(B640,Import1!$U:$X,Import1!$O$6,FALSE),"")</f>
        <v>837</v>
      </c>
      <c r="I640" s="123"/>
      <c r="J640" s="148" t="s">
        <v>534</v>
      </c>
      <c r="K640" s="164">
        <v>7.5</v>
      </c>
      <c r="L640" s="150">
        <v>28.8</v>
      </c>
      <c r="M640" s="150">
        <v>75</v>
      </c>
      <c r="O640" s="519"/>
    </row>
    <row r="641" spans="1:15" ht="10.199999999999999" customHeight="1" x14ac:dyDescent="0.4">
      <c r="A641" s="170">
        <v>638</v>
      </c>
      <c r="B641" s="36">
        <v>73127</v>
      </c>
      <c r="C641" s="170" t="s">
        <v>2065</v>
      </c>
      <c r="D641" s="265" t="s">
        <v>2122</v>
      </c>
      <c r="E641" s="265" t="s">
        <v>2123</v>
      </c>
      <c r="F641" s="139" t="s">
        <v>558</v>
      </c>
      <c r="G641" s="140" t="str">
        <f>IF(F641&gt;0.1,Import1!$N$6,"")</f>
        <v>€ /km</v>
      </c>
      <c r="H641" s="141" t="str">
        <f ca="1">IF(F641&gt;0.1,VLOOKUP(B641,Import1!$U:$X,Import1!$O$6,FALSE),"")</f>
        <v>1.094</v>
      </c>
      <c r="I641" s="123"/>
      <c r="J641" s="142" t="s">
        <v>534</v>
      </c>
      <c r="K641" s="163">
        <v>8</v>
      </c>
      <c r="L641" s="144">
        <v>38.4</v>
      </c>
      <c r="M641" s="144">
        <v>95</v>
      </c>
      <c r="O641" s="519"/>
    </row>
    <row r="642" spans="1:15" ht="10.199999999999999" customHeight="1" x14ac:dyDescent="0.4">
      <c r="A642" s="170">
        <v>639</v>
      </c>
      <c r="B642" s="36">
        <v>73128</v>
      </c>
      <c r="C642" s="170" t="s">
        <v>2065</v>
      </c>
      <c r="D642" s="265" t="s">
        <v>2122</v>
      </c>
      <c r="E642" s="265" t="s">
        <v>2123</v>
      </c>
      <c r="F642" s="145" t="s">
        <v>559</v>
      </c>
      <c r="G642" s="146" t="str">
        <f>IF(F642&gt;0.1,Import1!$N$6,"")</f>
        <v>€ /km</v>
      </c>
      <c r="H642" s="147" t="str">
        <f ca="1">IF(F642&gt;0.1,VLOOKUP(B642,Import1!$U:$X,Import1!$O$6,FALSE),"")</f>
        <v>1.394</v>
      </c>
      <c r="I642" s="123"/>
      <c r="J642" s="148" t="s">
        <v>534</v>
      </c>
      <c r="K642" s="164" t="s">
        <v>623</v>
      </c>
      <c r="L642" s="150">
        <v>48</v>
      </c>
      <c r="M642" s="150">
        <v>120</v>
      </c>
      <c r="O642" s="519"/>
    </row>
    <row r="643" spans="1:15" ht="10.199999999999999" customHeight="1" x14ac:dyDescent="0.4">
      <c r="A643" s="170">
        <v>640</v>
      </c>
      <c r="B643" s="36">
        <v>73129</v>
      </c>
      <c r="C643" s="170" t="s">
        <v>2065</v>
      </c>
      <c r="D643" s="265" t="s">
        <v>2122</v>
      </c>
      <c r="E643" s="265" t="s">
        <v>2123</v>
      </c>
      <c r="F643" s="139" t="s">
        <v>560</v>
      </c>
      <c r="G643" s="140" t="str">
        <f>IF(F643&gt;0.1,Import1!$N$6,"")</f>
        <v>€ /km</v>
      </c>
      <c r="H643" s="141" t="str">
        <f ca="1">IF(F643&gt;0.1,VLOOKUP(B643,Import1!$U:$X,Import1!$O$6,FALSE),"")</f>
        <v>1.930</v>
      </c>
      <c r="I643" s="123"/>
      <c r="J643" s="142" t="s">
        <v>534</v>
      </c>
      <c r="K643" s="163">
        <v>9</v>
      </c>
      <c r="L643" s="144">
        <v>67.2</v>
      </c>
      <c r="M643" s="144">
        <v>140</v>
      </c>
      <c r="O643" s="519"/>
    </row>
    <row r="644" spans="1:15" ht="10.199999999999999" customHeight="1" x14ac:dyDescent="0.4">
      <c r="A644" s="170">
        <v>641</v>
      </c>
      <c r="B644" s="36">
        <v>73130</v>
      </c>
      <c r="C644" s="170" t="s">
        <v>2065</v>
      </c>
      <c r="D644" s="265" t="s">
        <v>2122</v>
      </c>
      <c r="E644" s="265" t="s">
        <v>2123</v>
      </c>
      <c r="F644" s="145" t="s">
        <v>684</v>
      </c>
      <c r="G644" s="146" t="str">
        <f>IF(F644&gt;0.1,Import1!$N$6,"")</f>
        <v>€ /km</v>
      </c>
      <c r="H644" s="147" t="str">
        <f ca="1">IF(F644&gt;0.1,VLOOKUP(B644,Import1!$U:$X,Import1!$O$6,FALSE),"")</f>
        <v>2.873</v>
      </c>
      <c r="I644" s="123"/>
      <c r="J644" s="148" t="s">
        <v>534</v>
      </c>
      <c r="K644" s="164" t="s">
        <v>567</v>
      </c>
      <c r="L644" s="150">
        <v>96</v>
      </c>
      <c r="M644" s="150">
        <v>200</v>
      </c>
      <c r="O644" s="519"/>
    </row>
    <row r="645" spans="1:15" ht="10.199999999999999" customHeight="1" x14ac:dyDescent="0.4">
      <c r="A645" s="170">
        <v>642</v>
      </c>
      <c r="B645" s="36">
        <v>73131</v>
      </c>
      <c r="C645" s="170" t="s">
        <v>2065</v>
      </c>
      <c r="D645" s="265" t="s">
        <v>2122</v>
      </c>
      <c r="E645" s="265" t="s">
        <v>2123</v>
      </c>
      <c r="F645" s="139" t="s">
        <v>685</v>
      </c>
      <c r="G645" s="140" t="str">
        <f>IF(F645&gt;0.1,Import1!$N$6,"")</f>
        <v>€ /km</v>
      </c>
      <c r="H645" s="141" t="str">
        <f ca="1">IF(F645&gt;0.1,VLOOKUP(B645,Import1!$U:$X,Import1!$O$6,FALSE),"")</f>
        <v>3.176</v>
      </c>
      <c r="I645" s="123"/>
      <c r="J645" s="142" t="s">
        <v>534</v>
      </c>
      <c r="K645" s="163">
        <v>12</v>
      </c>
      <c r="L645" s="144">
        <v>115.2</v>
      </c>
      <c r="M645" s="144">
        <v>220</v>
      </c>
      <c r="O645" s="519"/>
    </row>
    <row r="646" spans="1:15" ht="10.199999999999999" customHeight="1" x14ac:dyDescent="0.4">
      <c r="A646" s="170">
        <v>643</v>
      </c>
      <c r="B646" s="36">
        <v>73132</v>
      </c>
      <c r="C646" s="170" t="s">
        <v>2065</v>
      </c>
      <c r="D646" s="265" t="s">
        <v>2122</v>
      </c>
      <c r="E646" s="265" t="s">
        <v>2123</v>
      </c>
      <c r="F646" s="145" t="s">
        <v>686</v>
      </c>
      <c r="G646" s="146" t="str">
        <f>IF(F646&gt;0.1,Import1!$N$6,"")</f>
        <v>€ /km</v>
      </c>
      <c r="H646" s="147" t="str">
        <f ca="1">IF(F646&gt;0.1,VLOOKUP(B646,Import1!$U:$X,Import1!$O$6,FALSE),"")</f>
        <v>3.551</v>
      </c>
      <c r="I646" s="123"/>
      <c r="J646" s="148" t="s">
        <v>534</v>
      </c>
      <c r="K646" s="164">
        <v>13</v>
      </c>
      <c r="L646" s="150">
        <v>134.4</v>
      </c>
      <c r="M646" s="150">
        <v>270</v>
      </c>
      <c r="O646" s="519"/>
    </row>
    <row r="647" spans="1:15" ht="10.199999999999999" customHeight="1" x14ac:dyDescent="0.4">
      <c r="A647" s="170">
        <v>644</v>
      </c>
      <c r="B647" s="36">
        <v>73133</v>
      </c>
      <c r="C647" s="170" t="s">
        <v>2065</v>
      </c>
      <c r="D647" s="265" t="s">
        <v>2122</v>
      </c>
      <c r="E647" s="265" t="s">
        <v>2123</v>
      </c>
      <c r="F647" s="139" t="s">
        <v>687</v>
      </c>
      <c r="G647" s="140" t="str">
        <f>IF(F647&gt;0.1,Import1!$N$6,"")</f>
        <v>€ /km</v>
      </c>
      <c r="H647" s="141" t="str">
        <f ca="1">IF(F647&gt;0.1,VLOOKUP(B647,Import1!$U:$X,Import1!$O$6,FALSE),"")</f>
        <v>4.625</v>
      </c>
      <c r="I647" s="123"/>
      <c r="J647" s="142" t="s">
        <v>534</v>
      </c>
      <c r="K647" s="163">
        <v>14</v>
      </c>
      <c r="L647" s="144">
        <v>153.6</v>
      </c>
      <c r="M647" s="144">
        <v>300</v>
      </c>
      <c r="O647" s="519"/>
    </row>
    <row r="648" spans="1:15" ht="10.199999999999999" customHeight="1" x14ac:dyDescent="0.4">
      <c r="A648" s="170">
        <v>645</v>
      </c>
      <c r="B648" s="36">
        <v>73134</v>
      </c>
      <c r="C648" s="170" t="s">
        <v>2065</v>
      </c>
      <c r="D648" s="265" t="s">
        <v>2122</v>
      </c>
      <c r="E648" s="265" t="s">
        <v>2123</v>
      </c>
      <c r="F648" s="145" t="s">
        <v>688</v>
      </c>
      <c r="G648" s="146" t="str">
        <f>IF(F648&gt;0.1,Import1!$N$6,"")</f>
        <v>€ /km</v>
      </c>
      <c r="H648" s="147" t="str">
        <f ca="1">IF(F648&gt;0.1,VLOOKUP(B648,Import1!$U:$X,Import1!$O$6,FALSE),"")</f>
        <v>5.073</v>
      </c>
      <c r="I648" s="123"/>
      <c r="J648" s="148" t="s">
        <v>534</v>
      </c>
      <c r="K648" s="164" t="s">
        <v>598</v>
      </c>
      <c r="L648" s="150">
        <v>172.8</v>
      </c>
      <c r="M648" s="150">
        <v>330</v>
      </c>
      <c r="O648" s="519"/>
    </row>
    <row r="649" spans="1:15" ht="10.199999999999999" customHeight="1" x14ac:dyDescent="0.4">
      <c r="A649" s="170">
        <v>646</v>
      </c>
      <c r="B649" s="36">
        <v>73135</v>
      </c>
      <c r="C649" s="170" t="s">
        <v>2065</v>
      </c>
      <c r="D649" s="265" t="s">
        <v>2122</v>
      </c>
      <c r="E649" s="265" t="s">
        <v>2123</v>
      </c>
      <c r="F649" s="139" t="s">
        <v>689</v>
      </c>
      <c r="G649" s="140" t="str">
        <f>IF(F649&gt;0.1,Import1!$N$6,"")</f>
        <v>€ /km</v>
      </c>
      <c r="H649" s="141" t="str">
        <f ca="1">IF(F649&gt;0.1,VLOOKUP(B649,Import1!$U:$X,Import1!$O$6,FALSE),"")</f>
        <v>6.167</v>
      </c>
      <c r="I649" s="123"/>
      <c r="J649" s="142" t="s">
        <v>534</v>
      </c>
      <c r="K649" s="163" t="s">
        <v>611</v>
      </c>
      <c r="L649" s="144">
        <v>201.6</v>
      </c>
      <c r="M649" s="144">
        <v>390</v>
      </c>
      <c r="O649" s="519"/>
    </row>
    <row r="650" spans="1:15" ht="10.199999999999999" customHeight="1" x14ac:dyDescent="0.4">
      <c r="A650" s="170">
        <v>647</v>
      </c>
      <c r="B650" s="36">
        <v>73136</v>
      </c>
      <c r="C650" s="170" t="s">
        <v>2065</v>
      </c>
      <c r="D650" s="265" t="s">
        <v>2122</v>
      </c>
      <c r="E650" s="265" t="s">
        <v>2123</v>
      </c>
      <c r="F650" s="145" t="s">
        <v>690</v>
      </c>
      <c r="G650" s="146" t="str">
        <f>IF(F650&gt;0.1,Import1!$N$6,"")</f>
        <v>€ /km</v>
      </c>
      <c r="H650" s="147" t="str">
        <f ca="1">IF(F650&gt;0.1,VLOOKUP(B650,Import1!$U:$X,Import1!$O$6,FALSE),"")</f>
        <v>6.837</v>
      </c>
      <c r="I650" s="123"/>
      <c r="J650" s="148" t="s">
        <v>534</v>
      </c>
      <c r="K650" s="164" t="s">
        <v>691</v>
      </c>
      <c r="L650" s="150">
        <v>240</v>
      </c>
      <c r="M650" s="150">
        <v>480</v>
      </c>
      <c r="O650" s="519"/>
    </row>
    <row r="651" spans="1:15" ht="10.199999999999999" customHeight="1" x14ac:dyDescent="0.4">
      <c r="A651" s="170">
        <v>648</v>
      </c>
      <c r="B651" s="36">
        <v>73137</v>
      </c>
      <c r="C651" s="170" t="s">
        <v>2065</v>
      </c>
      <c r="D651" s="265" t="s">
        <v>2122</v>
      </c>
      <c r="E651" s="265" t="s">
        <v>2123</v>
      </c>
      <c r="F651" s="139" t="s">
        <v>692</v>
      </c>
      <c r="G651" s="140" t="str">
        <f>IF(F651&gt;0.1,Import1!$N$6,"")</f>
        <v>€ /km</v>
      </c>
      <c r="H651" s="141" t="str">
        <f ca="1">IF(F651&gt;0.1,VLOOKUP(B651,Import1!$U:$X,Import1!$O$6,FALSE),"")</f>
        <v>10.081</v>
      </c>
      <c r="I651" s="123"/>
      <c r="J651" s="142" t="s">
        <v>534</v>
      </c>
      <c r="K651" s="163">
        <v>20</v>
      </c>
      <c r="L651" s="144">
        <v>326.39999999999998</v>
      </c>
      <c r="M651" s="144">
        <v>640</v>
      </c>
      <c r="O651" s="519"/>
    </row>
    <row r="652" spans="1:15" ht="10.199999999999999" customHeight="1" x14ac:dyDescent="0.4">
      <c r="A652" s="170">
        <v>649</v>
      </c>
      <c r="B652" s="36" t="s">
        <v>1119</v>
      </c>
      <c r="C652" s="170" t="s">
        <v>2065</v>
      </c>
      <c r="D652" s="265" t="s">
        <v>2122</v>
      </c>
      <c r="E652" s="265" t="s">
        <v>2123</v>
      </c>
      <c r="F652" s="145"/>
      <c r="G652" s="146" t="str">
        <f>IF(F652&gt;0.1,Import1!$N$6,"")</f>
        <v/>
      </c>
      <c r="H652" s="147" t="str">
        <f>IF(F652&gt;0.1,VLOOKUP(B652,Import1!$U:$X,Import1!$O$6,FALSE),"")</f>
        <v/>
      </c>
      <c r="I652" s="123"/>
      <c r="J652" s="148"/>
      <c r="K652" s="164"/>
      <c r="L652" s="150"/>
      <c r="M652" s="150"/>
      <c r="O652" s="519"/>
    </row>
    <row r="653" spans="1:15" ht="10.199999999999999" customHeight="1" x14ac:dyDescent="0.4">
      <c r="A653" s="170">
        <v>650</v>
      </c>
      <c r="B653" s="36">
        <v>73138</v>
      </c>
      <c r="C653" s="170" t="s">
        <v>2065</v>
      </c>
      <c r="D653" s="265" t="s">
        <v>2122</v>
      </c>
      <c r="E653" s="265" t="s">
        <v>2123</v>
      </c>
      <c r="F653" s="139" t="s">
        <v>537</v>
      </c>
      <c r="G653" s="140" t="str">
        <f>IF(F653&gt;0.1,Import1!$N$6,"")</f>
        <v>€ /km</v>
      </c>
      <c r="H653" s="141" t="str">
        <f ca="1">IF(F653&gt;0.1,VLOOKUP(B653,Import1!$U:$X,Import1!$O$6,FALSE),"")</f>
        <v>863</v>
      </c>
      <c r="I653" s="123"/>
      <c r="J653" s="142" t="s">
        <v>534</v>
      </c>
      <c r="K653" s="163" t="s">
        <v>666</v>
      </c>
      <c r="L653" s="144">
        <v>28.8</v>
      </c>
      <c r="M653" s="144">
        <v>80</v>
      </c>
      <c r="O653" s="519"/>
    </row>
    <row r="654" spans="1:15" ht="10.199999999999999" customHeight="1" x14ac:dyDescent="0.4">
      <c r="A654" s="170">
        <v>651</v>
      </c>
      <c r="B654" s="36">
        <v>73139</v>
      </c>
      <c r="C654" s="170" t="s">
        <v>2065</v>
      </c>
      <c r="D654" s="265" t="s">
        <v>2122</v>
      </c>
      <c r="E654" s="265" t="s">
        <v>2123</v>
      </c>
      <c r="F654" s="145" t="s">
        <v>538</v>
      </c>
      <c r="G654" s="146" t="str">
        <f>IF(F654&gt;0.1,Import1!$N$6,"")</f>
        <v>€ /km</v>
      </c>
      <c r="H654" s="147" t="str">
        <f ca="1">IF(F654&gt;0.1,VLOOKUP(B654,Import1!$U:$X,Import1!$O$6,FALSE),"")</f>
        <v>1.079</v>
      </c>
      <c r="I654" s="123"/>
      <c r="J654" s="148" t="s">
        <v>534</v>
      </c>
      <c r="K654" s="164">
        <v>8</v>
      </c>
      <c r="L654" s="150">
        <v>43.2</v>
      </c>
      <c r="M654" s="150">
        <v>100</v>
      </c>
      <c r="O654" s="519"/>
    </row>
    <row r="655" spans="1:15" ht="10.199999999999999" customHeight="1" x14ac:dyDescent="0.4">
      <c r="A655" s="170">
        <v>652</v>
      </c>
      <c r="B655" s="36">
        <v>73140</v>
      </c>
      <c r="C655" s="170" t="s">
        <v>2065</v>
      </c>
      <c r="D655" s="265" t="s">
        <v>2122</v>
      </c>
      <c r="E655" s="265" t="s">
        <v>2123</v>
      </c>
      <c r="F655" s="139" t="s">
        <v>540</v>
      </c>
      <c r="G655" s="140" t="str">
        <f>IF(F655&gt;0.1,Import1!$N$6,"")</f>
        <v>€ /km</v>
      </c>
      <c r="H655" s="141" t="str">
        <f ca="1">IF(F655&gt;0.1,VLOOKUP(B655,Import1!$U:$X,Import1!$O$6,FALSE),"")</f>
        <v>1.476</v>
      </c>
      <c r="I655" s="123"/>
      <c r="J655" s="142" t="s">
        <v>534</v>
      </c>
      <c r="K655" s="163" t="s">
        <v>623</v>
      </c>
      <c r="L655" s="144">
        <v>57.6</v>
      </c>
      <c r="M655" s="144">
        <v>120</v>
      </c>
      <c r="O655" s="519"/>
    </row>
    <row r="656" spans="1:15" ht="10.199999999999999" customHeight="1" x14ac:dyDescent="0.4">
      <c r="A656" s="170">
        <v>653</v>
      </c>
      <c r="B656" s="36">
        <v>73141</v>
      </c>
      <c r="C656" s="170" t="s">
        <v>2065</v>
      </c>
      <c r="D656" s="265" t="s">
        <v>2122</v>
      </c>
      <c r="E656" s="265" t="s">
        <v>2123</v>
      </c>
      <c r="F656" s="145" t="s">
        <v>541</v>
      </c>
      <c r="G656" s="146" t="str">
        <f>IF(F656&gt;0.1,Import1!$N$6,"")</f>
        <v>€ /km</v>
      </c>
      <c r="H656" s="147" t="str">
        <f ca="1">IF(F656&gt;0.1,VLOOKUP(B656,Import1!$U:$X,Import1!$O$6,FALSE),"")</f>
        <v>1.829</v>
      </c>
      <c r="I656" s="123"/>
      <c r="J656" s="148" t="s">
        <v>534</v>
      </c>
      <c r="K656" s="164" t="s">
        <v>624</v>
      </c>
      <c r="L656" s="150">
        <v>72</v>
      </c>
      <c r="M656" s="150">
        <v>150</v>
      </c>
      <c r="O656" s="519"/>
    </row>
    <row r="657" spans="1:15" ht="10.199999999999999" customHeight="1" x14ac:dyDescent="0.4">
      <c r="A657" s="170">
        <v>654</v>
      </c>
      <c r="B657" s="36">
        <v>73142</v>
      </c>
      <c r="C657" s="170" t="s">
        <v>2065</v>
      </c>
      <c r="D657" s="265" t="s">
        <v>2122</v>
      </c>
      <c r="E657" s="265" t="s">
        <v>2123</v>
      </c>
      <c r="F657" s="139" t="s">
        <v>693</v>
      </c>
      <c r="G657" s="140" t="str">
        <f>IF(F657&gt;0.1,Import1!$N$6,"")</f>
        <v>€ /km</v>
      </c>
      <c r="H657" s="141" t="str">
        <f ca="1">IF(F657&gt;0.1,VLOOKUP(B657,Import1!$U:$X,Import1!$O$6,FALSE),"")</f>
        <v>2.719</v>
      </c>
      <c r="I657" s="123"/>
      <c r="J657" s="142" t="s">
        <v>534</v>
      </c>
      <c r="K657" s="163" t="s">
        <v>566</v>
      </c>
      <c r="L657" s="144">
        <v>86.4</v>
      </c>
      <c r="M657" s="144">
        <v>170</v>
      </c>
      <c r="O657" s="519"/>
    </row>
    <row r="658" spans="1:15" ht="10.199999999999999" customHeight="1" x14ac:dyDescent="0.4">
      <c r="A658" s="170">
        <v>655</v>
      </c>
      <c r="B658" s="36">
        <v>73143</v>
      </c>
      <c r="C658" s="170" t="s">
        <v>2065</v>
      </c>
      <c r="D658" s="265" t="s">
        <v>2122</v>
      </c>
      <c r="E658" s="265" t="s">
        <v>2123</v>
      </c>
      <c r="F658" s="145" t="s">
        <v>542</v>
      </c>
      <c r="G658" s="146" t="str">
        <f>IF(F658&gt;0.1,Import1!$N$6,"")</f>
        <v>€ /km</v>
      </c>
      <c r="H658" s="147" t="str">
        <f ca="1">IF(F658&gt;0.1,VLOOKUP(B658,Import1!$U:$X,Import1!$O$6,FALSE),"")</f>
        <v>2.547</v>
      </c>
      <c r="I658" s="123"/>
      <c r="J658" s="148" t="s">
        <v>534</v>
      </c>
      <c r="K658" s="164" t="s">
        <v>566</v>
      </c>
      <c r="L658" s="150">
        <v>100.8</v>
      </c>
      <c r="M658" s="150">
        <v>190</v>
      </c>
      <c r="O658" s="519"/>
    </row>
    <row r="659" spans="1:15" ht="10.199999999999999" customHeight="1" x14ac:dyDescent="0.4">
      <c r="A659" s="170">
        <v>656</v>
      </c>
      <c r="B659" s="36">
        <v>73144</v>
      </c>
      <c r="C659" s="170" t="s">
        <v>2065</v>
      </c>
      <c r="D659" s="265" t="s">
        <v>2122</v>
      </c>
      <c r="E659" s="265" t="s">
        <v>2123</v>
      </c>
      <c r="F659" s="139" t="s">
        <v>694</v>
      </c>
      <c r="G659" s="140" t="str">
        <f>IF(F659&gt;0.1,Import1!$N$6,"")</f>
        <v>€ /km</v>
      </c>
      <c r="H659" s="141" t="str">
        <f ca="1">IF(F659&gt;0.1,VLOOKUP(B659,Import1!$U:$X,Import1!$O$6,FALSE),"")</f>
        <v>3.894</v>
      </c>
      <c r="I659" s="123"/>
      <c r="J659" s="142" t="s">
        <v>534</v>
      </c>
      <c r="K659" s="163" t="s">
        <v>570</v>
      </c>
      <c r="L659" s="144">
        <v>144</v>
      </c>
      <c r="M659" s="144">
        <v>290</v>
      </c>
      <c r="O659" s="519"/>
    </row>
    <row r="660" spans="1:15" ht="10.199999999999999" customHeight="1" x14ac:dyDescent="0.4">
      <c r="A660" s="170">
        <v>657</v>
      </c>
      <c r="B660" s="36">
        <v>73145</v>
      </c>
      <c r="C660" s="170" t="s">
        <v>2065</v>
      </c>
      <c r="D660" s="265" t="s">
        <v>2122</v>
      </c>
      <c r="E660" s="265" t="s">
        <v>2123</v>
      </c>
      <c r="F660" s="145" t="s">
        <v>628</v>
      </c>
      <c r="G660" s="146" t="str">
        <f>IF(F660&gt;0.1,Import1!$N$6,"")</f>
        <v>€ /km</v>
      </c>
      <c r="H660" s="147" t="str">
        <f ca="1">IF(F660&gt;0.1,VLOOKUP(B660,Import1!$U:$X,Import1!$O$6,FALSE),"")</f>
        <v>4.595</v>
      </c>
      <c r="I660" s="123"/>
      <c r="J660" s="148" t="s">
        <v>534</v>
      </c>
      <c r="K660" s="164">
        <v>14</v>
      </c>
      <c r="L660" s="150">
        <v>172.8</v>
      </c>
      <c r="M660" s="150">
        <v>320</v>
      </c>
      <c r="O660" s="519"/>
    </row>
    <row r="661" spans="1:15" ht="10.199999999999999" customHeight="1" x14ac:dyDescent="0.4">
      <c r="A661" s="170">
        <v>658</v>
      </c>
      <c r="B661" s="36">
        <v>73146</v>
      </c>
      <c r="C661" s="170" t="s">
        <v>2065</v>
      </c>
      <c r="D661" s="265" t="s">
        <v>2122</v>
      </c>
      <c r="E661" s="265" t="s">
        <v>2123</v>
      </c>
      <c r="F661" s="139" t="s">
        <v>695</v>
      </c>
      <c r="G661" s="140" t="str">
        <f>IF(F661&gt;0.1,Import1!$N$6,"")</f>
        <v>€ /km</v>
      </c>
      <c r="H661" s="141" t="str">
        <f ca="1">IF(F661&gt;0.1,VLOOKUP(B661,Import1!$U:$X,Import1!$O$6,FALSE),"")</f>
        <v>5.611</v>
      </c>
      <c r="I661" s="123"/>
      <c r="J661" s="142" t="s">
        <v>534</v>
      </c>
      <c r="K661" s="163">
        <v>15</v>
      </c>
      <c r="L661" s="144">
        <v>201.6</v>
      </c>
      <c r="M661" s="144">
        <v>380</v>
      </c>
      <c r="O661" s="519"/>
    </row>
    <row r="662" spans="1:15" ht="10.199999999999999" customHeight="1" x14ac:dyDescent="0.4">
      <c r="A662" s="170">
        <v>659</v>
      </c>
      <c r="B662" s="36">
        <v>73147</v>
      </c>
      <c r="C662" s="170" t="s">
        <v>2065</v>
      </c>
      <c r="D662" s="265" t="s">
        <v>2122</v>
      </c>
      <c r="E662" s="265" t="s">
        <v>2123</v>
      </c>
      <c r="F662" s="145" t="s">
        <v>696</v>
      </c>
      <c r="G662" s="146" t="str">
        <f>IF(F662&gt;0.1,Import1!$N$6,"")</f>
        <v>€ /km</v>
      </c>
      <c r="H662" s="147" t="str">
        <f ca="1">IF(F662&gt;0.1,VLOOKUP(B662,Import1!$U:$X,Import1!$O$6,FALSE),"")</f>
        <v>6.052</v>
      </c>
      <c r="I662" s="123"/>
      <c r="J662" s="148" t="s">
        <v>534</v>
      </c>
      <c r="K662" s="164">
        <v>16</v>
      </c>
      <c r="L662" s="150">
        <v>230.4</v>
      </c>
      <c r="M662" s="150">
        <v>420</v>
      </c>
      <c r="O662" s="519"/>
    </row>
    <row r="663" spans="1:15" ht="10.199999999999999" customHeight="1" x14ac:dyDescent="0.4">
      <c r="A663" s="170">
        <v>660</v>
      </c>
      <c r="B663" s="36">
        <v>73148</v>
      </c>
      <c r="C663" s="170" t="s">
        <v>2065</v>
      </c>
      <c r="D663" s="265" t="s">
        <v>2122</v>
      </c>
      <c r="E663" s="265" t="s">
        <v>2123</v>
      </c>
      <c r="F663" s="139" t="s">
        <v>697</v>
      </c>
      <c r="G663" s="140" t="str">
        <f>IF(F663&gt;0.1,Import1!$N$6,"")</f>
        <v>€ /km</v>
      </c>
      <c r="H663" s="141" t="str">
        <f ca="1">IF(F663&gt;0.1,VLOOKUP(B663,Import1!$U:$X,Import1!$O$6,FALSE),"")</f>
        <v>7.139</v>
      </c>
      <c r="I663" s="123"/>
      <c r="J663" s="142" t="s">
        <v>534</v>
      </c>
      <c r="K663" s="163">
        <v>17</v>
      </c>
      <c r="L663" s="144">
        <v>259.2</v>
      </c>
      <c r="M663" s="144">
        <v>470</v>
      </c>
      <c r="O663" s="519"/>
    </row>
    <row r="664" spans="1:15" ht="10.199999999999999" customHeight="1" x14ac:dyDescent="0.4">
      <c r="A664" s="170">
        <v>661</v>
      </c>
      <c r="B664" s="36">
        <v>73149</v>
      </c>
      <c r="C664" s="170" t="s">
        <v>2065</v>
      </c>
      <c r="D664" s="265" t="s">
        <v>2122</v>
      </c>
      <c r="E664" s="265" t="s">
        <v>2123</v>
      </c>
      <c r="F664" s="145" t="s">
        <v>698</v>
      </c>
      <c r="G664" s="146" t="str">
        <f>IF(F664&gt;0.1,Import1!$N$6,"")</f>
        <v>€ /km</v>
      </c>
      <c r="H664" s="147" t="str">
        <f ca="1">IF(F664&gt;0.1,VLOOKUP(B664,Import1!$U:$X,Import1!$O$6,FALSE),"")</f>
        <v>8.084</v>
      </c>
      <c r="I664" s="123"/>
      <c r="J664" s="148" t="s">
        <v>534</v>
      </c>
      <c r="K664" s="164" t="s">
        <v>691</v>
      </c>
      <c r="L664" s="150">
        <v>302.39999999999998</v>
      </c>
      <c r="M664" s="150">
        <v>520</v>
      </c>
      <c r="O664" s="519"/>
    </row>
    <row r="665" spans="1:15" ht="10.199999999999999" customHeight="1" x14ac:dyDescent="0.4">
      <c r="A665" s="170">
        <v>662</v>
      </c>
      <c r="B665" s="36">
        <v>73150</v>
      </c>
      <c r="C665" s="170" t="s">
        <v>2065</v>
      </c>
      <c r="D665" s="265" t="s">
        <v>2122</v>
      </c>
      <c r="E665" s="265" t="s">
        <v>2123</v>
      </c>
      <c r="F665" s="139" t="s">
        <v>699</v>
      </c>
      <c r="G665" s="140" t="str">
        <f>IF(F665&gt;0.1,Import1!$N$6,"")</f>
        <v>€ /km</v>
      </c>
      <c r="H665" s="141" t="str">
        <f ca="1">IF(F665&gt;0.1,VLOOKUP(B665,Import1!$U:$X,Import1!$O$6,FALSE),"")</f>
        <v>9.705</v>
      </c>
      <c r="I665" s="123"/>
      <c r="J665" s="142" t="s">
        <v>534</v>
      </c>
      <c r="K665" s="163" t="s">
        <v>674</v>
      </c>
      <c r="L665" s="144">
        <v>360</v>
      </c>
      <c r="M665" s="144">
        <v>660</v>
      </c>
      <c r="O665" s="519"/>
    </row>
    <row r="666" spans="1:15" ht="10.199999999999999" customHeight="1" x14ac:dyDescent="0.4">
      <c r="A666" s="170">
        <v>663</v>
      </c>
      <c r="B666" s="36">
        <v>73151</v>
      </c>
      <c r="C666" s="170" t="s">
        <v>2065</v>
      </c>
      <c r="D666" s="265" t="s">
        <v>2122</v>
      </c>
      <c r="E666" s="265" t="s">
        <v>2123</v>
      </c>
      <c r="F666" s="145" t="s">
        <v>700</v>
      </c>
      <c r="G666" s="146" t="str">
        <f>IF(F666&gt;0.1,Import1!$N$6,"")</f>
        <v>€ /km</v>
      </c>
      <c r="H666" s="147" t="str">
        <f ca="1">IF(F666&gt;0.1,VLOOKUP(B666,Import1!$U:$X,Import1!$O$6,FALSE),"")</f>
        <v>11.544</v>
      </c>
      <c r="I666" s="123"/>
      <c r="J666" s="148" t="s">
        <v>534</v>
      </c>
      <c r="K666" s="164">
        <v>22</v>
      </c>
      <c r="L666" s="150">
        <v>460.8</v>
      </c>
      <c r="M666" s="150">
        <v>800</v>
      </c>
      <c r="O666" s="519"/>
    </row>
    <row r="667" spans="1:15" ht="10.199999999999999" customHeight="1" x14ac:dyDescent="0.4">
      <c r="A667" s="170">
        <v>664</v>
      </c>
      <c r="B667" s="36">
        <v>73152</v>
      </c>
      <c r="C667" s="170" t="s">
        <v>2065</v>
      </c>
      <c r="D667" s="265" t="s">
        <v>2122</v>
      </c>
      <c r="E667" s="265" t="s">
        <v>2123</v>
      </c>
      <c r="F667" s="139" t="s">
        <v>701</v>
      </c>
      <c r="G667" s="140" t="str">
        <f>IF(F667&gt;0.1,Import1!$N$6,"")</f>
        <v>€ /km</v>
      </c>
      <c r="H667" s="141" t="str">
        <f ca="1">IF(F667&gt;0.1,VLOOKUP(B667,Import1!$U:$X,Import1!$O$6,FALSE),"")</f>
        <v>13.352</v>
      </c>
      <c r="I667" s="123"/>
      <c r="J667" s="142" t="s">
        <v>534</v>
      </c>
      <c r="K667" s="163">
        <v>23</v>
      </c>
      <c r="L667" s="144">
        <v>489.6</v>
      </c>
      <c r="M667" s="144">
        <v>860</v>
      </c>
      <c r="O667" s="519"/>
    </row>
    <row r="668" spans="1:15" ht="10.199999999999999" customHeight="1" x14ac:dyDescent="0.4">
      <c r="A668" s="170">
        <v>665</v>
      </c>
      <c r="B668" s="36" t="s">
        <v>1119</v>
      </c>
      <c r="C668" s="170" t="s">
        <v>2065</v>
      </c>
      <c r="D668" s="265" t="s">
        <v>2122</v>
      </c>
      <c r="E668" s="265" t="s">
        <v>2123</v>
      </c>
      <c r="F668" s="145"/>
      <c r="G668" s="146" t="str">
        <f>IF(F668&gt;0.1,Import1!$N$6,"")</f>
        <v/>
      </c>
      <c r="H668" s="147" t="str">
        <f>IF(F668&gt;0.1,VLOOKUP(B668,Import1!$U:$X,Import1!$O$6,FALSE),"")</f>
        <v/>
      </c>
      <c r="I668" s="123"/>
      <c r="J668" s="148"/>
      <c r="K668" s="164"/>
      <c r="L668" s="150"/>
      <c r="M668" s="150"/>
      <c r="O668" s="519"/>
    </row>
    <row r="669" spans="1:15" ht="10.199999999999999" customHeight="1" x14ac:dyDescent="0.4">
      <c r="A669" s="170">
        <v>666</v>
      </c>
      <c r="B669" s="36">
        <v>73153</v>
      </c>
      <c r="C669" s="170" t="s">
        <v>2065</v>
      </c>
      <c r="D669" s="265" t="s">
        <v>2122</v>
      </c>
      <c r="E669" s="265" t="s">
        <v>2123</v>
      </c>
      <c r="F669" s="139" t="s">
        <v>544</v>
      </c>
      <c r="G669" s="140" t="str">
        <f>IF(F669&gt;0.1,Import1!$N$6,"")</f>
        <v>€ /km</v>
      </c>
      <c r="H669" s="141" t="str">
        <f ca="1">IF(F669&gt;0.1,VLOOKUP(B669,Import1!$U:$X,Import1!$O$6,FALSE),"")</f>
        <v>1.366</v>
      </c>
      <c r="I669" s="123"/>
      <c r="J669" s="142" t="s">
        <v>534</v>
      </c>
      <c r="K669" s="163">
        <v>9</v>
      </c>
      <c r="L669" s="144">
        <v>48</v>
      </c>
      <c r="M669" s="144">
        <v>120</v>
      </c>
      <c r="O669" s="519"/>
    </row>
    <row r="670" spans="1:15" ht="10.199999999999999" customHeight="1" x14ac:dyDescent="0.4">
      <c r="A670" s="170">
        <v>667</v>
      </c>
      <c r="B670" s="36">
        <v>73154</v>
      </c>
      <c r="C670" s="170" t="s">
        <v>2065</v>
      </c>
      <c r="D670" s="265" t="s">
        <v>2122</v>
      </c>
      <c r="E670" s="265" t="s">
        <v>2123</v>
      </c>
      <c r="F670" s="145" t="s">
        <v>545</v>
      </c>
      <c r="G670" s="146" t="str">
        <f>IF(F670&gt;0.1,Import1!$N$6,"")</f>
        <v>€ /km</v>
      </c>
      <c r="H670" s="147" t="str">
        <f ca="1">IF(F670&gt;0.1,VLOOKUP(B670,Import1!$U:$X,Import1!$O$6,FALSE),"")</f>
        <v>1.864</v>
      </c>
      <c r="I670" s="123"/>
      <c r="J670" s="148" t="s">
        <v>534</v>
      </c>
      <c r="K670" s="164" t="s">
        <v>624</v>
      </c>
      <c r="L670" s="150">
        <v>72</v>
      </c>
      <c r="M670" s="150">
        <v>140</v>
      </c>
      <c r="O670" s="519"/>
    </row>
    <row r="671" spans="1:15" ht="10.199999999999999" customHeight="1" x14ac:dyDescent="0.4">
      <c r="A671" s="170">
        <v>668</v>
      </c>
      <c r="B671" s="36">
        <v>73155</v>
      </c>
      <c r="C671" s="170" t="s">
        <v>2065</v>
      </c>
      <c r="D671" s="265" t="s">
        <v>2122</v>
      </c>
      <c r="E671" s="265" t="s">
        <v>2123</v>
      </c>
      <c r="F671" s="139" t="s">
        <v>546</v>
      </c>
      <c r="G671" s="140" t="str">
        <f>IF(F671&gt;0.1,Import1!$N$6,"")</f>
        <v>€ /km</v>
      </c>
      <c r="H671" s="141" t="str">
        <f ca="1">IF(F671&gt;0.1,VLOOKUP(B671,Import1!$U:$X,Import1!$O$6,FALSE),"")</f>
        <v>2.483</v>
      </c>
      <c r="I671" s="123"/>
      <c r="J671" s="142" t="s">
        <v>534</v>
      </c>
      <c r="K671" s="163">
        <v>10</v>
      </c>
      <c r="L671" s="144">
        <v>96</v>
      </c>
      <c r="M671" s="144">
        <v>180</v>
      </c>
      <c r="O671" s="519"/>
    </row>
    <row r="672" spans="1:15" ht="10.199999999999999" customHeight="1" x14ac:dyDescent="0.4">
      <c r="A672" s="170">
        <v>669</v>
      </c>
      <c r="B672" s="36">
        <v>73156</v>
      </c>
      <c r="C672" s="170" t="s">
        <v>2065</v>
      </c>
      <c r="D672" s="265" t="s">
        <v>2122</v>
      </c>
      <c r="E672" s="265" t="s">
        <v>2123</v>
      </c>
      <c r="F672" s="145" t="s">
        <v>547</v>
      </c>
      <c r="G672" s="146" t="str">
        <f>IF(F672&gt;0.1,Import1!$N$6,"")</f>
        <v>€ /km</v>
      </c>
      <c r="H672" s="147" t="str">
        <f ca="1">IF(F672&gt;0.1,VLOOKUP(B672,Import1!$U:$X,Import1!$O$6,FALSE),"")</f>
        <v>2.995</v>
      </c>
      <c r="I672" s="123"/>
      <c r="J672" s="148" t="s">
        <v>534</v>
      </c>
      <c r="K672" s="164">
        <v>11</v>
      </c>
      <c r="L672" s="150">
        <v>120</v>
      </c>
      <c r="M672" s="150">
        <v>220</v>
      </c>
      <c r="O672" s="519"/>
    </row>
    <row r="673" spans="1:15" ht="10.199999999999999" customHeight="1" x14ac:dyDescent="0.4">
      <c r="A673" s="170">
        <v>670</v>
      </c>
      <c r="B673" s="36">
        <v>73157</v>
      </c>
      <c r="C673" s="170" t="s">
        <v>2065</v>
      </c>
      <c r="D673" s="265" t="s">
        <v>2122</v>
      </c>
      <c r="E673" s="265" t="s">
        <v>2123</v>
      </c>
      <c r="F673" s="139" t="s">
        <v>561</v>
      </c>
      <c r="G673" s="140" t="str">
        <f>IF(F673&gt;0.1,Import1!$N$6,"")</f>
        <v>€ /km</v>
      </c>
      <c r="H673" s="141" t="str">
        <f ca="1">IF(F673&gt;0.1,VLOOKUP(B673,Import1!$U:$X,Import1!$O$6,FALSE),"")</f>
        <v>4.298</v>
      </c>
      <c r="I673" s="123"/>
      <c r="J673" s="142" t="s">
        <v>534</v>
      </c>
      <c r="K673" s="163" t="s">
        <v>634</v>
      </c>
      <c r="L673" s="144">
        <v>168</v>
      </c>
      <c r="M673" s="144">
        <v>290</v>
      </c>
      <c r="O673" s="519"/>
    </row>
    <row r="674" spans="1:15" ht="10.199999999999999" customHeight="1" x14ac:dyDescent="0.4">
      <c r="A674" s="170">
        <v>671</v>
      </c>
      <c r="B674" s="36">
        <v>73158</v>
      </c>
      <c r="C674" s="170" t="s">
        <v>2065</v>
      </c>
      <c r="D674" s="265" t="s">
        <v>2122</v>
      </c>
      <c r="E674" s="265" t="s">
        <v>2123</v>
      </c>
      <c r="F674" s="145" t="s">
        <v>702</v>
      </c>
      <c r="G674" s="146" t="str">
        <f>IF(F674&gt;0.1,Import1!$N$6,"")</f>
        <v>€ /km</v>
      </c>
      <c r="H674" s="147" t="str">
        <f ca="1">IF(F674&gt;0.1,VLOOKUP(B674,Import1!$U:$X,Import1!$O$6,FALSE),"")</f>
        <v>6.364</v>
      </c>
      <c r="I674" s="123"/>
      <c r="J674" s="148" t="s">
        <v>534</v>
      </c>
      <c r="K674" s="164" t="s">
        <v>642</v>
      </c>
      <c r="L674" s="150">
        <v>240</v>
      </c>
      <c r="M674" s="150">
        <v>440</v>
      </c>
      <c r="O674" s="519"/>
    </row>
    <row r="675" spans="1:15" ht="10.199999999999999" customHeight="1" x14ac:dyDescent="0.4">
      <c r="A675" s="170">
        <v>672</v>
      </c>
      <c r="B675" s="36">
        <v>73159</v>
      </c>
      <c r="C675" s="170" t="s">
        <v>2065</v>
      </c>
      <c r="D675" s="265" t="s">
        <v>2122</v>
      </c>
      <c r="E675" s="265" t="s">
        <v>2123</v>
      </c>
      <c r="F675" s="139" t="s">
        <v>635</v>
      </c>
      <c r="G675" s="140" t="str">
        <f>IF(F675&gt;0.1,Import1!$N$6,"")</f>
        <v>€ /km</v>
      </c>
      <c r="H675" s="141" t="str">
        <f ca="1">IF(F675&gt;0.1,VLOOKUP(B675,Import1!$U:$X,Import1!$O$6,FALSE),"")</f>
        <v>7.796</v>
      </c>
      <c r="I675" s="123"/>
      <c r="J675" s="142" t="s">
        <v>534</v>
      </c>
      <c r="K675" s="163">
        <v>17</v>
      </c>
      <c r="L675" s="144">
        <v>288</v>
      </c>
      <c r="M675" s="144">
        <v>490</v>
      </c>
      <c r="O675" s="519"/>
    </row>
    <row r="676" spans="1:15" ht="10.199999999999999" customHeight="1" x14ac:dyDescent="0.4">
      <c r="A676" s="170">
        <v>673</v>
      </c>
      <c r="B676" s="36">
        <v>73160</v>
      </c>
      <c r="C676" s="170" t="s">
        <v>2065</v>
      </c>
      <c r="D676" s="265" t="s">
        <v>2122</v>
      </c>
      <c r="E676" s="265" t="s">
        <v>2123</v>
      </c>
      <c r="F676" s="145" t="s">
        <v>703</v>
      </c>
      <c r="G676" s="146" t="str">
        <f>IF(F676&gt;0.1,Import1!$N$6,"")</f>
        <v>€ /km</v>
      </c>
      <c r="H676" s="147" t="str">
        <f ca="1">IF(F676&gt;0.1,VLOOKUP(B676,Import1!$U:$X,Import1!$O$6,FALSE),"")</f>
        <v>11.547</v>
      </c>
      <c r="I676" s="123"/>
      <c r="J676" s="148" t="s">
        <v>534</v>
      </c>
      <c r="K676" s="164">
        <v>20</v>
      </c>
      <c r="L676" s="150">
        <v>432</v>
      </c>
      <c r="M676" s="150">
        <v>710</v>
      </c>
      <c r="O676" s="519"/>
    </row>
    <row r="677" spans="1:15" ht="10.199999999999999" customHeight="1" x14ac:dyDescent="0.4">
      <c r="A677" s="170">
        <v>674</v>
      </c>
      <c r="B677" s="36" t="s">
        <v>1119</v>
      </c>
      <c r="C677" s="170" t="s">
        <v>2065</v>
      </c>
      <c r="D677" s="265" t="s">
        <v>2122</v>
      </c>
      <c r="E677" s="265" t="s">
        <v>2123</v>
      </c>
      <c r="F677" s="139"/>
      <c r="G677" s="140" t="str">
        <f>IF(F677&gt;0.1,Import1!$N$6,"")</f>
        <v/>
      </c>
      <c r="H677" s="141" t="str">
        <f>IF(F677&gt;0.1,VLOOKUP(B677,Import1!$U:$X,Import1!$O$6,FALSE),"")</f>
        <v/>
      </c>
      <c r="I677" s="123"/>
      <c r="J677" s="142"/>
      <c r="K677" s="163"/>
      <c r="L677" s="144"/>
      <c r="M677" s="144"/>
      <c r="O677" s="519"/>
    </row>
    <row r="678" spans="1:15" ht="10.199999999999999" customHeight="1" x14ac:dyDescent="0.4">
      <c r="A678" s="170">
        <v>675</v>
      </c>
      <c r="B678" s="36">
        <v>73161</v>
      </c>
      <c r="C678" s="170" t="s">
        <v>2065</v>
      </c>
      <c r="D678" s="265" t="s">
        <v>2122</v>
      </c>
      <c r="E678" s="265" t="s">
        <v>2123</v>
      </c>
      <c r="F678" s="145" t="s">
        <v>568</v>
      </c>
      <c r="G678" s="146" t="str">
        <f>IF(F678&gt;0.1,Import1!$N$6,"")</f>
        <v>€ /km</v>
      </c>
      <c r="H678" s="147" t="str">
        <f ca="1">IF(F678&gt;0.1,VLOOKUP(B678,Import1!$U:$X,Import1!$O$6,FALSE),"")</f>
        <v>2.912</v>
      </c>
      <c r="I678" s="123"/>
      <c r="J678" s="148" t="s">
        <v>534</v>
      </c>
      <c r="K678" s="164">
        <v>11</v>
      </c>
      <c r="L678" s="150">
        <v>115.2</v>
      </c>
      <c r="M678" s="150">
        <v>220</v>
      </c>
      <c r="O678" s="519"/>
    </row>
    <row r="679" spans="1:15" ht="10.199999999999999" customHeight="1" x14ac:dyDescent="0.4">
      <c r="A679" s="170">
        <v>676</v>
      </c>
      <c r="B679" s="36" t="s">
        <v>1119</v>
      </c>
      <c r="C679" s="170" t="s">
        <v>2065</v>
      </c>
      <c r="D679" s="265" t="s">
        <v>2122</v>
      </c>
      <c r="E679" s="265" t="s">
        <v>2123</v>
      </c>
      <c r="F679" s="139"/>
      <c r="G679" s="140" t="str">
        <f>IF(F679&gt;0.1,Import1!$N$6,"")</f>
        <v/>
      </c>
      <c r="H679" s="141" t="str">
        <f>IF(F679&gt;0.1,VLOOKUP(B679,Import1!$U:$X,Import1!$O$6,FALSE),"")</f>
        <v/>
      </c>
      <c r="I679" s="123"/>
      <c r="J679" s="142"/>
      <c r="K679" s="163"/>
      <c r="L679" s="144"/>
      <c r="M679" s="144"/>
      <c r="O679" s="519"/>
    </row>
    <row r="680" spans="1:15" ht="10.199999999999999" customHeight="1" x14ac:dyDescent="0.4">
      <c r="A680" s="170">
        <v>677</v>
      </c>
      <c r="B680" s="36">
        <v>73162</v>
      </c>
      <c r="C680" s="170" t="s">
        <v>2065</v>
      </c>
      <c r="D680" s="265" t="s">
        <v>2122</v>
      </c>
      <c r="E680" s="265" t="s">
        <v>2123</v>
      </c>
      <c r="F680" s="145" t="s">
        <v>548</v>
      </c>
      <c r="G680" s="146" t="str">
        <f>IF(F680&gt;0.1,Import1!$N$6,"")</f>
        <v>€ /km</v>
      </c>
      <c r="H680" s="147" t="str">
        <f ca="1">IF(F680&gt;0.1,VLOOKUP(B680,Import1!$U:$X,Import1!$O$6,FALSE),"")</f>
        <v>3.976</v>
      </c>
      <c r="I680" s="123"/>
      <c r="J680" s="148" t="s">
        <v>534</v>
      </c>
      <c r="K680" s="164" t="s">
        <v>634</v>
      </c>
      <c r="L680" s="150">
        <v>153.6</v>
      </c>
      <c r="M680" s="150">
        <v>280</v>
      </c>
      <c r="O680" s="519"/>
    </row>
    <row r="681" spans="1:15" ht="10.199999999999999" customHeight="1" x14ac:dyDescent="0.4">
      <c r="A681" s="170">
        <v>678</v>
      </c>
      <c r="B681" s="36">
        <v>73163</v>
      </c>
      <c r="C681" s="170" t="s">
        <v>2065</v>
      </c>
      <c r="D681" s="265" t="s">
        <v>2122</v>
      </c>
      <c r="E681" s="265" t="s">
        <v>2123</v>
      </c>
      <c r="F681" s="139" t="s">
        <v>550</v>
      </c>
      <c r="G681" s="140" t="str">
        <f>IF(F681&gt;0.1,Import1!$N$6,"")</f>
        <v>€ /km</v>
      </c>
      <c r="H681" s="141" t="str">
        <f ca="1">IF(F681&gt;0.1,VLOOKUP(B681,Import1!$U:$X,Import1!$O$6,FALSE),"")</f>
        <v>5.867</v>
      </c>
      <c r="I681" s="123"/>
      <c r="J681" s="142" t="s">
        <v>534</v>
      </c>
      <c r="K681" s="163" t="s">
        <v>598</v>
      </c>
      <c r="L681" s="144">
        <v>230.4</v>
      </c>
      <c r="M681" s="144">
        <v>400</v>
      </c>
      <c r="O681" s="519"/>
    </row>
    <row r="682" spans="1:15" ht="10.199999999999999" customHeight="1" x14ac:dyDescent="0.4">
      <c r="A682" s="170">
        <v>679</v>
      </c>
      <c r="B682" s="36">
        <v>73164</v>
      </c>
      <c r="C682" s="170" t="s">
        <v>2065</v>
      </c>
      <c r="D682" s="265" t="s">
        <v>2122</v>
      </c>
      <c r="E682" s="265" t="s">
        <v>2123</v>
      </c>
      <c r="F682" s="145" t="s">
        <v>576</v>
      </c>
      <c r="G682" s="146" t="str">
        <f>IF(F682&gt;0.1,Import1!$N$6,"")</f>
        <v>€ /km</v>
      </c>
      <c r="H682" s="147" t="str">
        <f ca="1">IF(F682&gt;0.1,VLOOKUP(B682,Import1!$U:$X,Import1!$O$6,FALSE),"")</f>
        <v>9.745</v>
      </c>
      <c r="I682" s="123"/>
      <c r="J682" s="148" t="s">
        <v>534</v>
      </c>
      <c r="K682" s="164" t="s">
        <v>706</v>
      </c>
      <c r="L682" s="150">
        <v>384</v>
      </c>
      <c r="M682" s="150">
        <v>710</v>
      </c>
      <c r="O682" s="519"/>
    </row>
    <row r="683" spans="1:15" ht="10.199999999999999" customHeight="1" x14ac:dyDescent="0.4">
      <c r="A683" s="170">
        <v>680</v>
      </c>
      <c r="B683" s="36">
        <v>73165</v>
      </c>
      <c r="C683" s="170" t="s">
        <v>2065</v>
      </c>
      <c r="D683" s="265" t="s">
        <v>2122</v>
      </c>
      <c r="E683" s="265" t="s">
        <v>2123</v>
      </c>
      <c r="F683" s="139" t="s">
        <v>581</v>
      </c>
      <c r="G683" s="140" t="str">
        <f>IF(F683&gt;0.1,Import1!$N$6,"")</f>
        <v>€ /km</v>
      </c>
      <c r="H683" s="141" t="str">
        <f ca="1">IF(F683&gt;0.1,VLOOKUP(B683,Import1!$U:$X,Import1!$O$6,FALSE),"")</f>
        <v>15.920</v>
      </c>
      <c r="I683" s="123"/>
      <c r="J683" s="142" t="s">
        <v>534</v>
      </c>
      <c r="K683" s="163" t="s">
        <v>674</v>
      </c>
      <c r="L683" s="144">
        <v>614.4</v>
      </c>
      <c r="M683" s="144">
        <v>950</v>
      </c>
      <c r="O683" s="519"/>
    </row>
    <row r="684" spans="1:15" ht="10.199999999999999" customHeight="1" x14ac:dyDescent="0.4">
      <c r="A684" s="170">
        <v>681</v>
      </c>
      <c r="B684" s="36" t="s">
        <v>1119</v>
      </c>
      <c r="C684" s="170" t="s">
        <v>2065</v>
      </c>
      <c r="D684" s="265" t="s">
        <v>2122</v>
      </c>
      <c r="E684" s="265" t="s">
        <v>2123</v>
      </c>
      <c r="F684" s="145"/>
      <c r="G684" s="146" t="str">
        <f>IF(F684&gt;0.1,Import1!$N$6,"")</f>
        <v/>
      </c>
      <c r="H684" s="147" t="str">
        <f>IF(F684&gt;0.1,VLOOKUP(B684,Import1!$U:$X,Import1!$O$6,FALSE),"")</f>
        <v/>
      </c>
      <c r="I684" s="123"/>
      <c r="J684" s="148"/>
      <c r="K684" s="164"/>
      <c r="L684" s="150"/>
      <c r="M684" s="150"/>
      <c r="O684" s="519"/>
    </row>
    <row r="685" spans="1:15" ht="10.199999999999999" customHeight="1" x14ac:dyDescent="0.4">
      <c r="A685" s="170">
        <v>682</v>
      </c>
      <c r="B685" s="36">
        <v>73166</v>
      </c>
      <c r="C685" s="170" t="s">
        <v>2065</v>
      </c>
      <c r="D685" s="265" t="s">
        <v>2122</v>
      </c>
      <c r="E685" s="265" t="s">
        <v>2123</v>
      </c>
      <c r="F685" s="139" t="s">
        <v>549</v>
      </c>
      <c r="G685" s="140" t="str">
        <f>IF(F685&gt;0.1,Import1!$N$6,"")</f>
        <v>€ /km</v>
      </c>
      <c r="H685" s="141" t="str">
        <f ca="1">IF(F685&gt;0.1,VLOOKUP(B685,Import1!$U:$X,Import1!$O$6,FALSE),"")</f>
        <v>5.102</v>
      </c>
      <c r="I685" s="123"/>
      <c r="J685" s="142" t="s">
        <v>534</v>
      </c>
      <c r="K685" s="163" t="s">
        <v>570</v>
      </c>
      <c r="L685" s="144">
        <v>192</v>
      </c>
      <c r="M685" s="144">
        <v>350</v>
      </c>
      <c r="O685" s="519"/>
    </row>
    <row r="686" spans="1:15" ht="10.199999999999999" customHeight="1" x14ac:dyDescent="0.4">
      <c r="A686" s="170">
        <v>683</v>
      </c>
      <c r="B686" s="36">
        <v>73167</v>
      </c>
      <c r="C686" s="170" t="s">
        <v>2065</v>
      </c>
      <c r="D686" s="265" t="s">
        <v>2122</v>
      </c>
      <c r="E686" s="265" t="s">
        <v>2123</v>
      </c>
      <c r="F686" s="145" t="s">
        <v>551</v>
      </c>
      <c r="G686" s="146" t="str">
        <f>IF(F686&gt;0.1,Import1!$N$6,"")</f>
        <v>€ /km</v>
      </c>
      <c r="H686" s="147" t="str">
        <f ca="1">IF(F686&gt;0.1,VLOOKUP(B686,Import1!$U:$X,Import1!$O$6,FALSE),"")</f>
        <v>7.631</v>
      </c>
      <c r="I686" s="123"/>
      <c r="J686" s="148" t="s">
        <v>534</v>
      </c>
      <c r="K686" s="164">
        <v>16</v>
      </c>
      <c r="L686" s="150">
        <v>288</v>
      </c>
      <c r="M686" s="150">
        <v>480</v>
      </c>
      <c r="O686" s="519"/>
    </row>
    <row r="687" spans="1:15" ht="10.199999999999999" customHeight="1" x14ac:dyDescent="0.4">
      <c r="A687" s="170">
        <v>684</v>
      </c>
      <c r="B687" s="36">
        <v>73168</v>
      </c>
      <c r="C687" s="170" t="s">
        <v>2065</v>
      </c>
      <c r="D687" s="265" t="s">
        <v>2122</v>
      </c>
      <c r="E687" s="265" t="s">
        <v>2123</v>
      </c>
      <c r="F687" s="139" t="s">
        <v>578</v>
      </c>
      <c r="G687" s="140" t="str">
        <f>IF(F687&gt;0.1,Import1!$N$6,"")</f>
        <v>€ /km</v>
      </c>
      <c r="H687" s="141" t="str">
        <f ca="1">IF(F687&gt;0.1,VLOOKUP(B687,Import1!$U:$X,Import1!$O$6,FALSE),"")</f>
        <v>13.059</v>
      </c>
      <c r="I687" s="123"/>
      <c r="J687" s="142" t="s">
        <v>534</v>
      </c>
      <c r="K687" s="163" t="s">
        <v>683</v>
      </c>
      <c r="L687" s="144">
        <v>480</v>
      </c>
      <c r="M687" s="144">
        <v>870</v>
      </c>
      <c r="O687" s="519"/>
    </row>
    <row r="688" spans="1:15" ht="10.199999999999999" customHeight="1" x14ac:dyDescent="0.4">
      <c r="A688" s="170">
        <v>685</v>
      </c>
      <c r="B688" s="36">
        <v>73169</v>
      </c>
      <c r="C688" s="170" t="s">
        <v>2065</v>
      </c>
      <c r="D688" s="265" t="s">
        <v>2122</v>
      </c>
      <c r="E688" s="265" t="s">
        <v>2123</v>
      </c>
      <c r="F688" s="145" t="s">
        <v>583</v>
      </c>
      <c r="G688" s="146" t="str">
        <f>IF(F688&gt;0.1,Import1!$N$6,"")</f>
        <v>€ /km</v>
      </c>
      <c r="H688" s="147" t="str">
        <f ca="1">IF(F688&gt;0.1,VLOOKUP(B688,Import1!$U:$X,Import1!$O$6,FALSE),"")</f>
        <v>19.970</v>
      </c>
      <c r="I688" s="123"/>
      <c r="J688" s="148" t="s">
        <v>534</v>
      </c>
      <c r="K688" s="164">
        <v>23</v>
      </c>
      <c r="L688" s="150">
        <v>768</v>
      </c>
      <c r="M688" s="150">
        <v>1160</v>
      </c>
      <c r="O688" s="519"/>
    </row>
    <row r="689" spans="1:15" ht="10.199999999999999" customHeight="1" x14ac:dyDescent="0.4">
      <c r="A689" s="170">
        <v>686</v>
      </c>
      <c r="B689" s="36" t="s">
        <v>1119</v>
      </c>
      <c r="C689" s="170" t="s">
        <v>2065</v>
      </c>
      <c r="D689" s="265" t="s">
        <v>2122</v>
      </c>
      <c r="E689" s="265" t="s">
        <v>2123</v>
      </c>
      <c r="F689" s="139"/>
      <c r="G689" s="140" t="str">
        <f>IF(F689&gt;0.1,Import1!$N$6,"")</f>
        <v/>
      </c>
      <c r="H689" s="141" t="str">
        <f>IF(F689&gt;0.1,VLOOKUP(B689,Import1!$U:$X,Import1!$O$6,FALSE),"")</f>
        <v/>
      </c>
      <c r="I689" s="123"/>
      <c r="J689" s="142"/>
      <c r="K689" s="163"/>
      <c r="L689" s="144"/>
      <c r="M689" s="144"/>
      <c r="O689" s="519"/>
    </row>
    <row r="690" spans="1:15" ht="10.199999999999999" customHeight="1" x14ac:dyDescent="0.4">
      <c r="A690" s="170">
        <v>687</v>
      </c>
      <c r="B690" s="36">
        <v>73170</v>
      </c>
      <c r="C690" s="170" t="s">
        <v>2065</v>
      </c>
      <c r="D690" s="265" t="s">
        <v>2122</v>
      </c>
      <c r="E690" s="265" t="s">
        <v>2123</v>
      </c>
      <c r="F690" s="145" t="s">
        <v>704</v>
      </c>
      <c r="G690" s="146" t="str">
        <f>IF(F690&gt;0.1,Import1!$N$6,"")</f>
        <v>€ /km</v>
      </c>
      <c r="H690" s="147" t="str">
        <f ca="1">IF(F690&gt;0.1,VLOOKUP(B690,Import1!$U:$X,Import1!$O$6,FALSE),"")</f>
        <v>5.136</v>
      </c>
      <c r="I690" s="123"/>
      <c r="J690" s="148" t="s">
        <v>534</v>
      </c>
      <c r="K690" s="164" t="s">
        <v>611</v>
      </c>
      <c r="L690" s="150">
        <v>268.8</v>
      </c>
      <c r="M690" s="150">
        <v>460</v>
      </c>
      <c r="O690" s="519"/>
    </row>
    <row r="691" spans="1:15" ht="10.199999999999999" customHeight="1" x14ac:dyDescent="0.4">
      <c r="A691" s="170">
        <v>688</v>
      </c>
      <c r="B691" s="36">
        <v>73171</v>
      </c>
      <c r="C691" s="170" t="s">
        <v>2065</v>
      </c>
      <c r="D691" s="265" t="s">
        <v>2122</v>
      </c>
      <c r="E691" s="265" t="s">
        <v>2123</v>
      </c>
      <c r="F691" s="139" t="s">
        <v>705</v>
      </c>
      <c r="G691" s="140" t="str">
        <f>IF(F691&gt;0.1,Import1!$N$6,"")</f>
        <v>€ /km</v>
      </c>
      <c r="H691" s="141" t="str">
        <f ca="1">IF(F691&gt;0.1,VLOOKUP(B691,Import1!$U:$X,Import1!$O$6,FALSE),"")</f>
        <v>10.416</v>
      </c>
      <c r="I691" s="123"/>
      <c r="J691" s="142" t="s">
        <v>534</v>
      </c>
      <c r="K691" s="163" t="s">
        <v>691</v>
      </c>
      <c r="L691" s="144">
        <v>403.2</v>
      </c>
      <c r="M691" s="144">
        <v>640</v>
      </c>
      <c r="O691" s="519"/>
    </row>
    <row r="692" spans="1:15" ht="10.199999999999999" customHeight="1" x14ac:dyDescent="0.4">
      <c r="A692" s="170">
        <v>689</v>
      </c>
      <c r="B692" s="36" t="s">
        <v>1119</v>
      </c>
      <c r="C692" s="170" t="s">
        <v>2066</v>
      </c>
      <c r="D692" s="265" t="s">
        <v>2122</v>
      </c>
      <c r="E692" s="265" t="s">
        <v>2124</v>
      </c>
      <c r="H692" s="153"/>
      <c r="I692" s="123"/>
      <c r="K692" s="123"/>
      <c r="O692" s="519"/>
    </row>
    <row r="693" spans="1:15" ht="9" customHeight="1" x14ac:dyDescent="0.4">
      <c r="A693" s="170">
        <v>690</v>
      </c>
      <c r="B693" s="36" t="s">
        <v>1119</v>
      </c>
      <c r="C693" s="170" t="s">
        <v>2066</v>
      </c>
      <c r="D693" s="265" t="s">
        <v>2122</v>
      </c>
      <c r="E693" s="265" t="s">
        <v>2124</v>
      </c>
      <c r="F693" s="523" t="str">
        <f>VLOOKUP(C693,GrupeTable!A:P,13,0)</f>
        <v>YSLCY(Eca)</v>
      </c>
      <c r="G693" s="52"/>
      <c r="H693" s="525">
        <f>VLOOKUP(C693,GrupeTable!A:P,14,0)</f>
        <v>0</v>
      </c>
      <c r="I693" s="525"/>
      <c r="J693" s="525" t="e">
        <f>_xlfn.XLOOKUP(C693,#REF!,#REF!)</f>
        <v>#REF!</v>
      </c>
      <c r="K693" s="520" t="str">
        <f>VLOOKUP(C693,GrupeTable!A:P,15,0)</f>
        <v>Signalni fleksibilni kabel s PVC izolacijom i plaštom te Cu zaslonom</v>
      </c>
      <c r="L693" s="521"/>
      <c r="M693" s="522"/>
      <c r="O693" s="519"/>
    </row>
    <row r="694" spans="1:15" ht="9" customHeight="1" x14ac:dyDescent="0.4">
      <c r="A694" s="170">
        <v>691</v>
      </c>
      <c r="B694" s="36" t="s">
        <v>1119</v>
      </c>
      <c r="C694" s="170" t="s">
        <v>2066</v>
      </c>
      <c r="D694" s="265" t="s">
        <v>2122</v>
      </c>
      <c r="E694" s="265" t="s">
        <v>2124</v>
      </c>
      <c r="F694" s="524"/>
      <c r="G694" s="53"/>
      <c r="H694" s="526"/>
      <c r="I694" s="526"/>
      <c r="J694" s="526"/>
      <c r="K694" s="56"/>
      <c r="L694" s="54"/>
      <c r="M694" s="55" t="str">
        <f>VLOOKUP(C693,GrupeTable!A:P,16,0)</f>
        <v>DIN VDE 0245</v>
      </c>
      <c r="O694" s="519"/>
    </row>
    <row r="695" spans="1:15" ht="5.0999999999999996" customHeight="1" x14ac:dyDescent="0.4">
      <c r="A695" s="170">
        <v>692</v>
      </c>
      <c r="B695" s="36" t="s">
        <v>1119</v>
      </c>
      <c r="C695" s="170" t="s">
        <v>2066</v>
      </c>
      <c r="D695" s="265" t="s">
        <v>2122</v>
      </c>
      <c r="E695" s="265" t="s">
        <v>2124</v>
      </c>
      <c r="F695" s="46"/>
      <c r="G695" s="2"/>
      <c r="H695" s="113"/>
      <c r="I695" s="45"/>
      <c r="J695" s="57"/>
      <c r="K695" s="47"/>
      <c r="L695" s="50"/>
      <c r="M695" s="48"/>
      <c r="O695" s="519"/>
    </row>
    <row r="696" spans="1:15" ht="10.199999999999999" customHeight="1" x14ac:dyDescent="0.4">
      <c r="A696" s="170">
        <v>693</v>
      </c>
      <c r="B696" s="36">
        <v>73201</v>
      </c>
      <c r="C696" s="170" t="s">
        <v>2066</v>
      </c>
      <c r="D696" s="265" t="s">
        <v>2122</v>
      </c>
      <c r="E696" s="265" t="s">
        <v>2124</v>
      </c>
      <c r="F696" s="139" t="s">
        <v>552</v>
      </c>
      <c r="G696" s="140" t="str">
        <f>IF(F696&gt;0.1,Import1!$N$6,"")</f>
        <v>€ /km</v>
      </c>
      <c r="H696" s="141" t="str">
        <f ca="1">IF(F696&gt;0.1,VLOOKUP(B696,Import1!$U:$X,Import1!$O$6,FALSE),"")</f>
        <v>1.040</v>
      </c>
      <c r="I696" s="123"/>
      <c r="J696" s="142" t="s">
        <v>534</v>
      </c>
      <c r="K696" s="163">
        <v>8.5</v>
      </c>
      <c r="L696" s="144">
        <v>41.28</v>
      </c>
      <c r="M696" s="144">
        <v>120</v>
      </c>
      <c r="O696" s="519"/>
    </row>
    <row r="697" spans="1:15" ht="10.199999999999999" customHeight="1" x14ac:dyDescent="0.4">
      <c r="A697" s="170">
        <v>694</v>
      </c>
      <c r="B697" s="36">
        <v>73202</v>
      </c>
      <c r="C697" s="170" t="s">
        <v>2066</v>
      </c>
      <c r="D697" s="265" t="s">
        <v>2122</v>
      </c>
      <c r="E697" s="265" t="s">
        <v>2124</v>
      </c>
      <c r="F697" s="145" t="s">
        <v>553</v>
      </c>
      <c r="G697" s="146" t="str">
        <f>IF(F697&gt;0.1,Import1!$N$6,"")</f>
        <v>€ /km</v>
      </c>
      <c r="H697" s="147" t="str">
        <f ca="1">IF(F697&gt;0.1,VLOOKUP(B697,Import1!$U:$X,Import1!$O$6,FALSE),"")</f>
        <v>1.241</v>
      </c>
      <c r="I697" s="123"/>
      <c r="J697" s="148" t="s">
        <v>534</v>
      </c>
      <c r="K697" s="164" t="s">
        <v>622</v>
      </c>
      <c r="L697" s="150">
        <v>49.92</v>
      </c>
      <c r="M697" s="150">
        <v>130</v>
      </c>
      <c r="O697" s="519"/>
    </row>
    <row r="698" spans="1:15" ht="10.199999999999999" customHeight="1" x14ac:dyDescent="0.4">
      <c r="A698" s="170">
        <v>695</v>
      </c>
      <c r="B698" s="36">
        <v>73203</v>
      </c>
      <c r="C698" s="170" t="s">
        <v>2066</v>
      </c>
      <c r="D698" s="265" t="s">
        <v>2122</v>
      </c>
      <c r="E698" s="265" t="s">
        <v>2124</v>
      </c>
      <c r="F698" s="139" t="s">
        <v>554</v>
      </c>
      <c r="G698" s="140" t="str">
        <f>IF(F698&gt;0.1,Import1!$N$6,"")</f>
        <v>€ /km</v>
      </c>
      <c r="H698" s="141" t="str">
        <f ca="1">IF(F698&gt;0.1,VLOOKUP(B698,Import1!$U:$X,Import1!$O$6,FALSE),"")</f>
        <v>1.480</v>
      </c>
      <c r="I698" s="123"/>
      <c r="J698" s="142" t="s">
        <v>534</v>
      </c>
      <c r="K698" s="163" t="s">
        <v>624</v>
      </c>
      <c r="L698" s="144">
        <v>58.56</v>
      </c>
      <c r="M698" s="144">
        <v>150</v>
      </c>
      <c r="O698" s="519"/>
    </row>
    <row r="699" spans="1:15" ht="10.199999999999999" customHeight="1" x14ac:dyDescent="0.4">
      <c r="A699" s="170">
        <v>696</v>
      </c>
      <c r="B699" s="36">
        <v>73204</v>
      </c>
      <c r="C699" s="170" t="s">
        <v>2066</v>
      </c>
      <c r="D699" s="265" t="s">
        <v>2122</v>
      </c>
      <c r="E699" s="265" t="s">
        <v>2124</v>
      </c>
      <c r="F699" s="145" t="s">
        <v>555</v>
      </c>
      <c r="G699" s="146" t="str">
        <f>IF(F699&gt;0.1,Import1!$N$6,"")</f>
        <v>€ /km</v>
      </c>
      <c r="H699" s="147" t="str">
        <f ca="1">IF(F699&gt;0.1,VLOOKUP(B699,Import1!$U:$X,Import1!$O$6,FALSE),"")</f>
        <v>1.977</v>
      </c>
      <c r="I699" s="123"/>
      <c r="J699" s="148" t="s">
        <v>534</v>
      </c>
      <c r="K699" s="164" t="s">
        <v>566</v>
      </c>
      <c r="L699" s="150">
        <v>69.12</v>
      </c>
      <c r="M699" s="150">
        <v>170</v>
      </c>
      <c r="O699" s="519"/>
    </row>
    <row r="700" spans="1:15" ht="10.199999999999999" customHeight="1" x14ac:dyDescent="0.4">
      <c r="A700" s="170">
        <v>697</v>
      </c>
      <c r="B700" s="36">
        <v>73205</v>
      </c>
      <c r="C700" s="170" t="s">
        <v>2066</v>
      </c>
      <c r="D700" s="265" t="s">
        <v>2122</v>
      </c>
      <c r="E700" s="265" t="s">
        <v>2124</v>
      </c>
      <c r="F700" s="139" t="s">
        <v>676</v>
      </c>
      <c r="G700" s="140" t="str">
        <f>IF(F700&gt;0.1,Import1!$N$6,"")</f>
        <v>€ /km</v>
      </c>
      <c r="H700" s="141" t="str">
        <f ca="1">IF(F700&gt;0.1,VLOOKUP(B700,Import1!$U:$X,Import1!$O$6,FALSE),"")</f>
        <v>2.484</v>
      </c>
      <c r="I700" s="123"/>
      <c r="J700" s="142" t="s">
        <v>534</v>
      </c>
      <c r="K700" s="163" t="s">
        <v>657</v>
      </c>
      <c r="L700" s="144">
        <v>85.44</v>
      </c>
      <c r="M700" s="144">
        <v>200</v>
      </c>
      <c r="O700" s="519"/>
    </row>
    <row r="701" spans="1:15" ht="10.199999999999999" customHeight="1" x14ac:dyDescent="0.4">
      <c r="A701" s="170">
        <v>698</v>
      </c>
      <c r="B701" s="36">
        <v>73206</v>
      </c>
      <c r="C701" s="170" t="s">
        <v>2066</v>
      </c>
      <c r="D701" s="265" t="s">
        <v>2122</v>
      </c>
      <c r="E701" s="265" t="s">
        <v>2124</v>
      </c>
      <c r="F701" s="145" t="s">
        <v>678</v>
      </c>
      <c r="G701" s="146" t="str">
        <f>IF(F701&gt;0.1,Import1!$N$6,"")</f>
        <v>€ /km</v>
      </c>
      <c r="H701" s="147" t="str">
        <f ca="1">IF(F701&gt;0.1,VLOOKUP(B701,Import1!$U:$X,Import1!$O$6,FALSE),"")</f>
        <v>3.754</v>
      </c>
      <c r="I701" s="123"/>
      <c r="J701" s="148" t="s">
        <v>534</v>
      </c>
      <c r="K701" s="164" t="s">
        <v>570</v>
      </c>
      <c r="L701" s="150">
        <v>132.47999999999999</v>
      </c>
      <c r="M701" s="150">
        <v>280</v>
      </c>
      <c r="O701" s="519"/>
    </row>
    <row r="702" spans="1:15" ht="10.199999999999999" customHeight="1" x14ac:dyDescent="0.4">
      <c r="A702" s="170">
        <v>699</v>
      </c>
      <c r="B702" s="36">
        <v>73207</v>
      </c>
      <c r="C702" s="170" t="s">
        <v>2066</v>
      </c>
      <c r="D702" s="265" t="s">
        <v>2122</v>
      </c>
      <c r="E702" s="265" t="s">
        <v>2124</v>
      </c>
      <c r="F702" s="139" t="s">
        <v>679</v>
      </c>
      <c r="G702" s="140" t="str">
        <f>IF(F702&gt;0.1,Import1!$N$6,"")</f>
        <v>€ /km</v>
      </c>
      <c r="H702" s="141" t="str">
        <f ca="1">IF(F702&gt;0.1,VLOOKUP(B702,Import1!$U:$X,Import1!$O$6,FALSE),"")</f>
        <v>5.052</v>
      </c>
      <c r="I702" s="123"/>
      <c r="J702" s="142" t="s">
        <v>534</v>
      </c>
      <c r="K702" s="163" t="s">
        <v>611</v>
      </c>
      <c r="L702" s="144">
        <v>167.04</v>
      </c>
      <c r="M702" s="144">
        <v>360</v>
      </c>
      <c r="O702" s="519"/>
    </row>
    <row r="703" spans="1:15" ht="10.199999999999999" customHeight="1" x14ac:dyDescent="0.4">
      <c r="A703" s="170">
        <v>700</v>
      </c>
      <c r="B703" s="36">
        <v>73208</v>
      </c>
      <c r="C703" s="170" t="s">
        <v>2066</v>
      </c>
      <c r="D703" s="265" t="s">
        <v>2122</v>
      </c>
      <c r="E703" s="265" t="s">
        <v>2124</v>
      </c>
      <c r="F703" s="145" t="s">
        <v>681</v>
      </c>
      <c r="G703" s="146" t="str">
        <f>IF(F703&gt;0.1,Import1!$N$6,"")</f>
        <v>€ /km</v>
      </c>
      <c r="H703" s="147" t="str">
        <f ca="1">IF(F703&gt;0.1,VLOOKUP(B703,Import1!$U:$X,Import1!$O$6,FALSE),"")</f>
        <v>7.784</v>
      </c>
      <c r="I703" s="123"/>
      <c r="J703" s="148" t="s">
        <v>534</v>
      </c>
      <c r="K703" s="164" t="s">
        <v>706</v>
      </c>
      <c r="L703" s="150">
        <v>268.8</v>
      </c>
      <c r="M703" s="150">
        <v>570</v>
      </c>
      <c r="O703" s="519"/>
    </row>
    <row r="704" spans="1:15" ht="10.199999999999999" customHeight="1" x14ac:dyDescent="0.4">
      <c r="A704" s="170">
        <v>701</v>
      </c>
      <c r="B704" s="36">
        <v>73209</v>
      </c>
      <c r="C704" s="170" t="s">
        <v>2066</v>
      </c>
      <c r="D704" s="265" t="s">
        <v>2122</v>
      </c>
      <c r="E704" s="265" t="s">
        <v>2124</v>
      </c>
      <c r="F704" s="139" t="s">
        <v>682</v>
      </c>
      <c r="G704" s="140" t="str">
        <f>IF(F704&gt;0.1,Import1!$N$6,"")</f>
        <v>€ /km</v>
      </c>
      <c r="H704" s="141" t="str">
        <f ca="1">IF(F704&gt;0.1,VLOOKUP(B704,Import1!$U:$X,Import1!$O$6,FALSE),"")</f>
        <v>10.781</v>
      </c>
      <c r="I704" s="123"/>
      <c r="J704" s="142" t="s">
        <v>534</v>
      </c>
      <c r="K704" s="163" t="s">
        <v>612</v>
      </c>
      <c r="L704" s="144">
        <v>342.72</v>
      </c>
      <c r="M704" s="144">
        <v>740</v>
      </c>
      <c r="O704" s="519"/>
    </row>
    <row r="705" spans="1:15" ht="10.199999999999999" customHeight="1" x14ac:dyDescent="0.4">
      <c r="A705" s="170">
        <v>702</v>
      </c>
      <c r="B705" s="36" t="s">
        <v>1119</v>
      </c>
      <c r="C705" s="170" t="s">
        <v>2066</v>
      </c>
      <c r="D705" s="265" t="s">
        <v>2122</v>
      </c>
      <c r="E705" s="265" t="s">
        <v>2124</v>
      </c>
      <c r="F705" s="145"/>
      <c r="G705" s="146" t="str">
        <f>IF(F705&gt;0.1,Import1!$N$6,"")</f>
        <v/>
      </c>
      <c r="H705" s="147" t="str">
        <f>IF(F705&gt;0.1,VLOOKUP(B705,Import1!$U:$X,Import1!$O$6,FALSE),"")</f>
        <v/>
      </c>
      <c r="I705" s="123"/>
      <c r="J705" s="148"/>
      <c r="K705" s="164"/>
      <c r="L705" s="150"/>
      <c r="M705" s="150"/>
      <c r="O705" s="519"/>
    </row>
    <row r="706" spans="1:15" ht="10.199999999999999" customHeight="1" x14ac:dyDescent="0.4">
      <c r="A706" s="170">
        <v>703</v>
      </c>
      <c r="B706" s="36">
        <v>73210</v>
      </c>
      <c r="C706" s="170" t="s">
        <v>2066</v>
      </c>
      <c r="D706" s="265" t="s">
        <v>2122</v>
      </c>
      <c r="E706" s="265" t="s">
        <v>2124</v>
      </c>
      <c r="F706" s="139" t="s">
        <v>556</v>
      </c>
      <c r="G706" s="140" t="str">
        <f>IF(F706&gt;0.1,Import1!$N$6,"")</f>
        <v>€ /km</v>
      </c>
      <c r="H706" s="141" t="str">
        <f ca="1">IF(F706&gt;0.1,VLOOKUP(B706,Import1!$U:$X,Import1!$O$6,FALSE),"")</f>
        <v>1.170</v>
      </c>
      <c r="I706" s="123"/>
      <c r="J706" s="142" t="s">
        <v>534</v>
      </c>
      <c r="K706" s="163" t="s">
        <v>622</v>
      </c>
      <c r="L706" s="144">
        <v>48.96</v>
      </c>
      <c r="M706" s="144">
        <v>120</v>
      </c>
      <c r="O706" s="519"/>
    </row>
    <row r="707" spans="1:15" ht="10.199999999999999" customHeight="1" x14ac:dyDescent="0.4">
      <c r="A707" s="170">
        <v>704</v>
      </c>
      <c r="B707" s="36">
        <v>73211</v>
      </c>
      <c r="C707" s="170" t="s">
        <v>2066</v>
      </c>
      <c r="D707" s="265" t="s">
        <v>2122</v>
      </c>
      <c r="E707" s="265" t="s">
        <v>2124</v>
      </c>
      <c r="F707" s="145" t="s">
        <v>557</v>
      </c>
      <c r="G707" s="146" t="str">
        <f>IF(F707&gt;0.1,Import1!$N$6,"")</f>
        <v>€ /km</v>
      </c>
      <c r="H707" s="147" t="str">
        <f ca="1">IF(F707&gt;0.1,VLOOKUP(B707,Import1!$U:$X,Import1!$O$6,FALSE),"")</f>
        <v>1.489</v>
      </c>
      <c r="I707" s="123"/>
      <c r="J707" s="148" t="s">
        <v>534</v>
      </c>
      <c r="K707" s="164" t="s">
        <v>624</v>
      </c>
      <c r="L707" s="150">
        <v>59.52</v>
      </c>
      <c r="M707" s="150">
        <v>140</v>
      </c>
      <c r="O707" s="519"/>
    </row>
    <row r="708" spans="1:15" ht="10.199999999999999" customHeight="1" x14ac:dyDescent="0.4">
      <c r="A708" s="170">
        <v>705</v>
      </c>
      <c r="B708" s="36">
        <v>73212</v>
      </c>
      <c r="C708" s="170" t="s">
        <v>2066</v>
      </c>
      <c r="D708" s="265" t="s">
        <v>2122</v>
      </c>
      <c r="E708" s="265" t="s">
        <v>2124</v>
      </c>
      <c r="F708" s="139" t="s">
        <v>558</v>
      </c>
      <c r="G708" s="140" t="str">
        <f>IF(F708&gt;0.1,Import1!$N$6,"")</f>
        <v>€ /km</v>
      </c>
      <c r="H708" s="141" t="str">
        <f ca="1">IF(F708&gt;0.1,VLOOKUP(B708,Import1!$U:$X,Import1!$O$6,FALSE),"")</f>
        <v>1.890</v>
      </c>
      <c r="I708" s="123"/>
      <c r="J708" s="142" t="s">
        <v>534</v>
      </c>
      <c r="K708" s="163" t="s">
        <v>711</v>
      </c>
      <c r="L708" s="144">
        <v>71.040000000000006</v>
      </c>
      <c r="M708" s="144">
        <v>160</v>
      </c>
      <c r="O708" s="519"/>
    </row>
    <row r="709" spans="1:15" ht="10.199999999999999" customHeight="1" x14ac:dyDescent="0.4">
      <c r="A709" s="170">
        <v>706</v>
      </c>
      <c r="B709" s="36">
        <v>73213</v>
      </c>
      <c r="C709" s="170" t="s">
        <v>2066</v>
      </c>
      <c r="D709" s="265" t="s">
        <v>2122</v>
      </c>
      <c r="E709" s="265" t="s">
        <v>2124</v>
      </c>
      <c r="F709" s="145" t="s">
        <v>559</v>
      </c>
      <c r="G709" s="146" t="str">
        <f>IF(F709&gt;0.1,Import1!$N$6,"")</f>
        <v>€ /km</v>
      </c>
      <c r="H709" s="147" t="str">
        <f ca="1">IF(F709&gt;0.1,VLOOKUP(B709,Import1!$U:$X,Import1!$O$6,FALSE),"")</f>
        <v>2.282</v>
      </c>
      <c r="I709" s="123"/>
      <c r="J709" s="148" t="s">
        <v>534</v>
      </c>
      <c r="K709" s="164" t="s">
        <v>657</v>
      </c>
      <c r="L709" s="150">
        <v>84.48</v>
      </c>
      <c r="M709" s="150">
        <v>190</v>
      </c>
      <c r="O709" s="519"/>
    </row>
    <row r="710" spans="1:15" ht="10.199999999999999" customHeight="1" x14ac:dyDescent="0.4">
      <c r="A710" s="170">
        <v>707</v>
      </c>
      <c r="B710" s="36">
        <v>73214</v>
      </c>
      <c r="C710" s="170" t="s">
        <v>2066</v>
      </c>
      <c r="D710" s="265" t="s">
        <v>2122</v>
      </c>
      <c r="E710" s="265" t="s">
        <v>2124</v>
      </c>
      <c r="F710" s="139" t="s">
        <v>560</v>
      </c>
      <c r="G710" s="140" t="str">
        <f>IF(F710&gt;0.1,Import1!$N$6,"")</f>
        <v>€ /km</v>
      </c>
      <c r="H710" s="141" t="str">
        <f ca="1">IF(F710&gt;0.1,VLOOKUP(B710,Import1!$U:$X,Import1!$O$6,FALSE),"")</f>
        <v>3.088</v>
      </c>
      <c r="I710" s="123"/>
      <c r="J710" s="142" t="s">
        <v>534</v>
      </c>
      <c r="K710" s="163" t="s">
        <v>567</v>
      </c>
      <c r="L710" s="144">
        <v>107.52</v>
      </c>
      <c r="M710" s="144">
        <v>220</v>
      </c>
      <c r="O710" s="519"/>
    </row>
    <row r="711" spans="1:15" ht="10.199999999999999" customHeight="1" x14ac:dyDescent="0.4">
      <c r="A711" s="170">
        <v>708</v>
      </c>
      <c r="B711" s="36">
        <v>73215</v>
      </c>
      <c r="C711" s="170" t="s">
        <v>2066</v>
      </c>
      <c r="D711" s="265" t="s">
        <v>2122</v>
      </c>
      <c r="E711" s="265" t="s">
        <v>2124</v>
      </c>
      <c r="F711" s="145" t="s">
        <v>684</v>
      </c>
      <c r="G711" s="146" t="str">
        <f>IF(F711&gt;0.1,Import1!$N$6,"")</f>
        <v>€ /km</v>
      </c>
      <c r="H711" s="147" t="str">
        <f ca="1">IF(F711&gt;0.1,VLOOKUP(B711,Import1!$U:$X,Import1!$O$6,FALSE),"")</f>
        <v>3.980</v>
      </c>
      <c r="I711" s="123"/>
      <c r="J711" s="148" t="s">
        <v>534</v>
      </c>
      <c r="K711" s="164" t="s">
        <v>659</v>
      </c>
      <c r="L711" s="150">
        <v>145.91999999999999</v>
      </c>
      <c r="M711" s="150">
        <v>310</v>
      </c>
      <c r="O711" s="519"/>
    </row>
    <row r="712" spans="1:15" ht="10.199999999999999" customHeight="1" x14ac:dyDescent="0.4">
      <c r="A712" s="170">
        <v>709</v>
      </c>
      <c r="B712" s="36">
        <v>73216</v>
      </c>
      <c r="C712" s="170" t="s">
        <v>2066</v>
      </c>
      <c r="D712" s="265" t="s">
        <v>2122</v>
      </c>
      <c r="E712" s="265" t="s">
        <v>2124</v>
      </c>
      <c r="F712" s="139" t="s">
        <v>685</v>
      </c>
      <c r="G712" s="140" t="str">
        <f>IF(F712&gt;0.1,Import1!$N$6,"")</f>
        <v>€ /km</v>
      </c>
      <c r="H712" s="141" t="str">
        <f ca="1">IF(F712&gt;0.1,VLOOKUP(B712,Import1!$U:$X,Import1!$O$6,FALSE),"")</f>
        <v>4.709</v>
      </c>
      <c r="I712" s="123"/>
      <c r="J712" s="142" t="s">
        <v>534</v>
      </c>
      <c r="K712" s="163" t="s">
        <v>598</v>
      </c>
      <c r="L712" s="144">
        <v>167.04</v>
      </c>
      <c r="M712" s="144">
        <v>340</v>
      </c>
      <c r="O712" s="519"/>
    </row>
    <row r="713" spans="1:15" ht="10.199999999999999" customHeight="1" x14ac:dyDescent="0.4">
      <c r="A713" s="170">
        <v>710</v>
      </c>
      <c r="B713" s="36">
        <v>73217</v>
      </c>
      <c r="C713" s="170" t="s">
        <v>2066</v>
      </c>
      <c r="D713" s="265" t="s">
        <v>2122</v>
      </c>
      <c r="E713" s="265" t="s">
        <v>2124</v>
      </c>
      <c r="F713" s="145" t="s">
        <v>686</v>
      </c>
      <c r="G713" s="146" t="str">
        <f>IF(F713&gt;0.1,Import1!$N$6,"")</f>
        <v>€ /km</v>
      </c>
      <c r="H713" s="147" t="str">
        <f ca="1">IF(F713&gt;0.1,VLOOKUP(B713,Import1!$U:$X,Import1!$O$6,FALSE),"")</f>
        <v>5.905</v>
      </c>
      <c r="I713" s="123"/>
      <c r="J713" s="148" t="s">
        <v>534</v>
      </c>
      <c r="K713" s="164" t="s">
        <v>599</v>
      </c>
      <c r="L713" s="150">
        <v>208.32</v>
      </c>
      <c r="M713" s="150">
        <v>400</v>
      </c>
      <c r="O713" s="519"/>
    </row>
    <row r="714" spans="1:15" ht="10.199999999999999" customHeight="1" x14ac:dyDescent="0.4">
      <c r="A714" s="170">
        <v>711</v>
      </c>
      <c r="B714" s="36">
        <v>73218</v>
      </c>
      <c r="C714" s="170" t="s">
        <v>2066</v>
      </c>
      <c r="D714" s="265" t="s">
        <v>2122</v>
      </c>
      <c r="E714" s="265" t="s">
        <v>2124</v>
      </c>
      <c r="F714" s="139" t="s">
        <v>688</v>
      </c>
      <c r="G714" s="140" t="str">
        <f>IF(F714&gt;0.1,Import1!$N$6,"")</f>
        <v>€ /km</v>
      </c>
      <c r="H714" s="141" t="str">
        <f ca="1">IF(F714&gt;0.1,VLOOKUP(B714,Import1!$U:$X,Import1!$O$6,FALSE),"")</f>
        <v>6.519</v>
      </c>
      <c r="I714" s="123"/>
      <c r="J714" s="142" t="s">
        <v>534</v>
      </c>
      <c r="K714" s="163" t="s">
        <v>691</v>
      </c>
      <c r="L714" s="144">
        <v>257.27999999999997</v>
      </c>
      <c r="M714" s="144">
        <v>500</v>
      </c>
      <c r="O714" s="519"/>
    </row>
    <row r="715" spans="1:15" ht="10.199999999999999" customHeight="1" x14ac:dyDescent="0.4">
      <c r="A715" s="170">
        <v>712</v>
      </c>
      <c r="B715" s="36">
        <v>73219</v>
      </c>
      <c r="C715" s="170" t="s">
        <v>2066</v>
      </c>
      <c r="D715" s="265" t="s">
        <v>2122</v>
      </c>
      <c r="E715" s="265" t="s">
        <v>2124</v>
      </c>
      <c r="F715" s="145" t="s">
        <v>690</v>
      </c>
      <c r="G715" s="146" t="str">
        <f>IF(F715&gt;0.1,Import1!$N$6,"")</f>
        <v>€ /km</v>
      </c>
      <c r="H715" s="147" t="str">
        <f ca="1">IF(F715&gt;0.1,VLOOKUP(B715,Import1!$U:$X,Import1!$O$6,FALSE),"")</f>
        <v>8.563</v>
      </c>
      <c r="I715" s="123"/>
      <c r="J715" s="148" t="s">
        <v>534</v>
      </c>
      <c r="K715" s="164" t="s">
        <v>712</v>
      </c>
      <c r="L715" s="150">
        <v>339.84</v>
      </c>
      <c r="M715" s="150">
        <v>680</v>
      </c>
      <c r="O715" s="519"/>
    </row>
    <row r="716" spans="1:15" ht="10.199999999999999" customHeight="1" x14ac:dyDescent="0.4">
      <c r="A716" s="170">
        <v>713</v>
      </c>
      <c r="B716" s="36">
        <v>73220</v>
      </c>
      <c r="C716" s="170" t="s">
        <v>2066</v>
      </c>
      <c r="D716" s="265" t="s">
        <v>2122</v>
      </c>
      <c r="E716" s="265" t="s">
        <v>2124</v>
      </c>
      <c r="F716" s="139" t="s">
        <v>692</v>
      </c>
      <c r="G716" s="140" t="str">
        <f>IF(F716&gt;0.1,Import1!$N$6,"")</f>
        <v>€ /km</v>
      </c>
      <c r="H716" s="141" t="str">
        <f ca="1">IF(F716&gt;0.1,VLOOKUP(B716,Import1!$U:$X,Import1!$O$6,FALSE),"")</f>
        <v>13.234</v>
      </c>
      <c r="I716" s="123"/>
      <c r="J716" s="142" t="s">
        <v>534</v>
      </c>
      <c r="K716" s="163" t="s">
        <v>707</v>
      </c>
      <c r="L716" s="144">
        <v>439.68</v>
      </c>
      <c r="M716" s="144">
        <v>870</v>
      </c>
      <c r="O716" s="519"/>
    </row>
    <row r="717" spans="1:15" ht="10.199999999999999" customHeight="1" x14ac:dyDescent="0.4">
      <c r="A717" s="170">
        <v>714</v>
      </c>
      <c r="B717" s="36" t="s">
        <v>1119</v>
      </c>
      <c r="C717" s="170" t="s">
        <v>2066</v>
      </c>
      <c r="D717" s="265" t="s">
        <v>2122</v>
      </c>
      <c r="E717" s="265" t="s">
        <v>2124</v>
      </c>
      <c r="F717" s="145"/>
      <c r="G717" s="146" t="str">
        <f>IF(F717&gt;0.1,Import1!$N$6,"")</f>
        <v/>
      </c>
      <c r="H717" s="147" t="str">
        <f>IF(F717&gt;0.1,VLOOKUP(B717,Import1!$U:$X,Import1!$O$6,FALSE),"")</f>
        <v/>
      </c>
      <c r="I717" s="123"/>
      <c r="J717" s="148"/>
      <c r="K717" s="164"/>
      <c r="L717" s="150"/>
      <c r="M717" s="150"/>
      <c r="O717" s="519"/>
    </row>
    <row r="718" spans="1:15" ht="10.199999999999999" customHeight="1" x14ac:dyDescent="0.4">
      <c r="A718" s="170">
        <v>715</v>
      </c>
      <c r="B718" s="36">
        <v>73221</v>
      </c>
      <c r="C718" s="170" t="s">
        <v>2066</v>
      </c>
      <c r="D718" s="265" t="s">
        <v>2122</v>
      </c>
      <c r="E718" s="265" t="s">
        <v>2124</v>
      </c>
      <c r="F718" s="139" t="s">
        <v>537</v>
      </c>
      <c r="G718" s="140" t="str">
        <f>IF(F718&gt;0.1,Import1!$N$6,"")</f>
        <v>€ /km</v>
      </c>
      <c r="H718" s="141" t="str">
        <f ca="1">IF(F718&gt;0.1,VLOOKUP(B718,Import1!$U:$X,Import1!$O$6,FALSE),"")</f>
        <v>1.397</v>
      </c>
      <c r="I718" s="123"/>
      <c r="J718" s="142" t="s">
        <v>534</v>
      </c>
      <c r="K718" s="163" t="s">
        <v>711</v>
      </c>
      <c r="L718" s="144">
        <v>62.4</v>
      </c>
      <c r="M718" s="144">
        <v>150</v>
      </c>
      <c r="O718" s="519"/>
    </row>
    <row r="719" spans="1:15" ht="10.199999999999999" customHeight="1" x14ac:dyDescent="0.4">
      <c r="A719" s="170">
        <v>716</v>
      </c>
      <c r="B719" s="36">
        <v>73222</v>
      </c>
      <c r="C719" s="170" t="s">
        <v>2066</v>
      </c>
      <c r="D719" s="265" t="s">
        <v>2122</v>
      </c>
      <c r="E719" s="265" t="s">
        <v>2124</v>
      </c>
      <c r="F719" s="145" t="s">
        <v>538</v>
      </c>
      <c r="G719" s="146" t="str">
        <f>IF(F719&gt;0.1,Import1!$N$6,"")</f>
        <v>€ /km</v>
      </c>
      <c r="H719" s="147" t="str">
        <f ca="1">IF(F719&gt;0.1,VLOOKUP(B719,Import1!$U:$X,Import1!$O$6,FALSE),"")</f>
        <v>1.966</v>
      </c>
      <c r="I719" s="123"/>
      <c r="J719" s="148" t="s">
        <v>534</v>
      </c>
      <c r="K719" s="164" t="s">
        <v>566</v>
      </c>
      <c r="L719" s="150">
        <v>78.72</v>
      </c>
      <c r="M719" s="150">
        <v>170</v>
      </c>
      <c r="O719" s="519"/>
    </row>
    <row r="720" spans="1:15" ht="10.199999999999999" customHeight="1" x14ac:dyDescent="0.4">
      <c r="A720" s="170">
        <v>717</v>
      </c>
      <c r="B720" s="36">
        <v>73223</v>
      </c>
      <c r="C720" s="170" t="s">
        <v>2066</v>
      </c>
      <c r="D720" s="265" t="s">
        <v>2122</v>
      </c>
      <c r="E720" s="265" t="s">
        <v>2124</v>
      </c>
      <c r="F720" s="139" t="s">
        <v>540</v>
      </c>
      <c r="G720" s="140" t="str">
        <f>IF(F720&gt;0.1,Import1!$N$6,"")</f>
        <v>€ /km</v>
      </c>
      <c r="H720" s="141" t="str">
        <f ca="1">IF(F720&gt;0.1,VLOOKUP(B720,Import1!$U:$X,Import1!$O$6,FALSE),"")</f>
        <v>2.381</v>
      </c>
      <c r="I720" s="123"/>
      <c r="J720" s="142" t="s">
        <v>534</v>
      </c>
      <c r="K720" s="163" t="s">
        <v>657</v>
      </c>
      <c r="L720" s="144">
        <v>96</v>
      </c>
      <c r="M720" s="144">
        <v>200</v>
      </c>
      <c r="O720" s="519"/>
    </row>
    <row r="721" spans="1:15" ht="10.199999999999999" customHeight="1" x14ac:dyDescent="0.4">
      <c r="A721" s="170">
        <v>718</v>
      </c>
      <c r="B721" s="36">
        <v>73224</v>
      </c>
      <c r="C721" s="170" t="s">
        <v>2066</v>
      </c>
      <c r="D721" s="265" t="s">
        <v>2122</v>
      </c>
      <c r="E721" s="265" t="s">
        <v>2124</v>
      </c>
      <c r="F721" s="145" t="s">
        <v>541</v>
      </c>
      <c r="G721" s="146" t="str">
        <f>IF(F721&gt;0.1,Import1!$N$6,"")</f>
        <v>€ /km</v>
      </c>
      <c r="H721" s="147" t="str">
        <f ca="1">IF(F721&gt;0.1,VLOOKUP(B721,Import1!$U:$X,Import1!$O$6,FALSE),"")</f>
        <v>3.119</v>
      </c>
      <c r="I721" s="123"/>
      <c r="J721" s="148" t="s">
        <v>534</v>
      </c>
      <c r="K721" s="164" t="s">
        <v>658</v>
      </c>
      <c r="L721" s="150">
        <v>114.24</v>
      </c>
      <c r="M721" s="150">
        <v>230</v>
      </c>
      <c r="O721" s="519"/>
    </row>
    <row r="722" spans="1:15" ht="10.199999999999999" customHeight="1" x14ac:dyDescent="0.4">
      <c r="A722" s="170">
        <v>719</v>
      </c>
      <c r="B722" s="36">
        <v>73225</v>
      </c>
      <c r="C722" s="170" t="s">
        <v>2066</v>
      </c>
      <c r="D722" s="265" t="s">
        <v>2122</v>
      </c>
      <c r="E722" s="265" t="s">
        <v>2124</v>
      </c>
      <c r="F722" s="139" t="s">
        <v>542</v>
      </c>
      <c r="G722" s="140" t="str">
        <f>IF(F722&gt;0.1,Import1!$N$6,"")</f>
        <v>€ /km</v>
      </c>
      <c r="H722" s="141" t="str">
        <f ca="1">IF(F722&gt;0.1,VLOOKUP(B722,Import1!$U:$X,Import1!$O$6,FALSE),"")</f>
        <v>4.072</v>
      </c>
      <c r="I722" s="123"/>
      <c r="J722" s="142" t="s">
        <v>534</v>
      </c>
      <c r="K722" s="163" t="s">
        <v>709</v>
      </c>
      <c r="L722" s="144">
        <v>147.84</v>
      </c>
      <c r="M722" s="144">
        <v>280</v>
      </c>
      <c r="O722" s="519"/>
    </row>
    <row r="723" spans="1:15" ht="10.199999999999999" customHeight="1" x14ac:dyDescent="0.4">
      <c r="A723" s="170">
        <v>720</v>
      </c>
      <c r="B723" s="36">
        <v>73226</v>
      </c>
      <c r="C723" s="170" t="s">
        <v>2066</v>
      </c>
      <c r="D723" s="265" t="s">
        <v>2122</v>
      </c>
      <c r="E723" s="265" t="s">
        <v>2124</v>
      </c>
      <c r="F723" s="145" t="s">
        <v>628</v>
      </c>
      <c r="G723" s="146" t="str">
        <f>IF(F723&gt;0.1,Import1!$N$6,"")</f>
        <v>€ /km</v>
      </c>
      <c r="H723" s="147" t="str">
        <f ca="1">IF(F723&gt;0.1,VLOOKUP(B723,Import1!$U:$X,Import1!$O$6,FALSE),"")</f>
        <v>6.627</v>
      </c>
      <c r="I723" s="123"/>
      <c r="J723" s="148" t="s">
        <v>534</v>
      </c>
      <c r="K723" s="164" t="s">
        <v>691</v>
      </c>
      <c r="L723" s="150">
        <v>257.27999999999997</v>
      </c>
      <c r="M723" s="150">
        <v>460</v>
      </c>
      <c r="O723" s="519"/>
    </row>
    <row r="724" spans="1:15" ht="10.199999999999999" customHeight="1" x14ac:dyDescent="0.4">
      <c r="A724" s="170">
        <v>721</v>
      </c>
      <c r="B724" s="36">
        <v>73227</v>
      </c>
      <c r="C724" s="170" t="s">
        <v>2066</v>
      </c>
      <c r="D724" s="265" t="s">
        <v>2122</v>
      </c>
      <c r="E724" s="265" t="s">
        <v>2124</v>
      </c>
      <c r="F724" s="139" t="s">
        <v>697</v>
      </c>
      <c r="G724" s="140" t="str">
        <f>IF(F724&gt;0.1,Import1!$N$6,"")</f>
        <v>€ /km</v>
      </c>
      <c r="H724" s="141" t="str">
        <f ca="1">IF(F724&gt;0.1,VLOOKUP(B724,Import1!$U:$X,Import1!$O$6,FALSE),"")</f>
        <v>9.253</v>
      </c>
      <c r="I724" s="123"/>
      <c r="J724" s="142" t="s">
        <v>534</v>
      </c>
      <c r="K724" s="163" t="s">
        <v>713</v>
      </c>
      <c r="L724" s="144">
        <v>358.08</v>
      </c>
      <c r="M724" s="144">
        <v>660</v>
      </c>
      <c r="O724" s="519"/>
    </row>
    <row r="725" spans="1:15" ht="10.199999999999999" customHeight="1" x14ac:dyDescent="0.4">
      <c r="A725" s="170">
        <v>722</v>
      </c>
      <c r="B725" s="36">
        <v>73228</v>
      </c>
      <c r="C725" s="170" t="s">
        <v>2066</v>
      </c>
      <c r="D725" s="265" t="s">
        <v>2122</v>
      </c>
      <c r="E725" s="265" t="s">
        <v>2124</v>
      </c>
      <c r="F725" s="145" t="s">
        <v>699</v>
      </c>
      <c r="G725" s="146" t="str">
        <f>IF(F725&gt;0.1,Import1!$N$6,"")</f>
        <v>€ /km</v>
      </c>
      <c r="H725" s="147" t="str">
        <f ca="1">IF(F725&gt;0.1,VLOOKUP(B725,Import1!$U:$X,Import1!$O$6,FALSE),"")</f>
        <v>14.274</v>
      </c>
      <c r="I725" s="123"/>
      <c r="J725" s="148" t="s">
        <v>534</v>
      </c>
      <c r="K725" s="164" t="s">
        <v>644</v>
      </c>
      <c r="L725" s="150">
        <v>508.8</v>
      </c>
      <c r="M725" s="150">
        <v>940</v>
      </c>
      <c r="O725" s="519"/>
    </row>
    <row r="726" spans="1:15" ht="10.199999999999999" customHeight="1" x14ac:dyDescent="0.4">
      <c r="A726" s="170">
        <v>723</v>
      </c>
      <c r="B726" s="36">
        <v>73229</v>
      </c>
      <c r="C726" s="170" t="s">
        <v>2066</v>
      </c>
      <c r="D726" s="265" t="s">
        <v>2122</v>
      </c>
      <c r="E726" s="265" t="s">
        <v>2124</v>
      </c>
      <c r="F726" s="139" t="s">
        <v>701</v>
      </c>
      <c r="G726" s="140" t="str">
        <f>IF(F726&gt;0.1,Import1!$N$6,"")</f>
        <v>€ /km</v>
      </c>
      <c r="H726" s="141" t="str">
        <f ca="1">IF(F726&gt;0.1,VLOOKUP(B726,Import1!$U:$X,Import1!$O$6,FALSE),"")</f>
        <v>18.403</v>
      </c>
      <c r="I726" s="123"/>
      <c r="J726" s="142" t="s">
        <v>534</v>
      </c>
      <c r="K726" s="163" t="s">
        <v>645</v>
      </c>
      <c r="L726" s="144">
        <v>658.56</v>
      </c>
      <c r="M726" s="144">
        <v>1190</v>
      </c>
      <c r="O726" s="519"/>
    </row>
    <row r="727" spans="1:15" ht="10.199999999999999" customHeight="1" x14ac:dyDescent="0.4">
      <c r="A727" s="170">
        <v>724</v>
      </c>
      <c r="B727" s="36" t="s">
        <v>1119</v>
      </c>
      <c r="C727" s="170" t="s">
        <v>2066</v>
      </c>
      <c r="D727" s="265" t="s">
        <v>2122</v>
      </c>
      <c r="E727" s="265" t="s">
        <v>2124</v>
      </c>
      <c r="F727" s="145"/>
      <c r="G727" s="146" t="str">
        <f>IF(F727&gt;0.1,Import1!$N$6,"")</f>
        <v/>
      </c>
      <c r="H727" s="147" t="str">
        <f>IF(F727&gt;0.1,VLOOKUP(B727,Import1!$U:$X,Import1!$O$6,FALSE),"")</f>
        <v/>
      </c>
      <c r="I727" s="123"/>
      <c r="J727" s="148"/>
      <c r="K727" s="164"/>
      <c r="L727" s="150"/>
      <c r="M727" s="150"/>
      <c r="O727" s="519"/>
    </row>
    <row r="728" spans="1:15" ht="10.199999999999999" customHeight="1" x14ac:dyDescent="0.4">
      <c r="A728" s="170">
        <v>725</v>
      </c>
      <c r="B728" s="36">
        <v>73230</v>
      </c>
      <c r="C728" s="170" t="s">
        <v>2066</v>
      </c>
      <c r="D728" s="265" t="s">
        <v>2122</v>
      </c>
      <c r="E728" s="265" t="s">
        <v>2124</v>
      </c>
      <c r="F728" s="139" t="s">
        <v>544</v>
      </c>
      <c r="G728" s="140" t="str">
        <f>IF(F728&gt;0.1,Import1!$N$6,"")</f>
        <v>€ /km</v>
      </c>
      <c r="H728" s="141" t="str">
        <f ca="1">IF(F728&gt;0.1,VLOOKUP(B728,Import1!$U:$X,Import1!$O$6,FALSE),"")</f>
        <v>1.979</v>
      </c>
      <c r="I728" s="123"/>
      <c r="J728" s="142" t="s">
        <v>534</v>
      </c>
      <c r="K728" s="163" t="s">
        <v>657</v>
      </c>
      <c r="L728" s="144">
        <v>88.32</v>
      </c>
      <c r="M728" s="144">
        <v>200</v>
      </c>
      <c r="O728" s="519"/>
    </row>
    <row r="729" spans="1:15" ht="10.199999999999999" customHeight="1" x14ac:dyDescent="0.4">
      <c r="A729" s="170">
        <v>726</v>
      </c>
      <c r="B729" s="36">
        <v>73231</v>
      </c>
      <c r="C729" s="170" t="s">
        <v>2066</v>
      </c>
      <c r="D729" s="265" t="s">
        <v>2122</v>
      </c>
      <c r="E729" s="265" t="s">
        <v>2124</v>
      </c>
      <c r="F729" s="145" t="s">
        <v>545</v>
      </c>
      <c r="G729" s="146" t="str">
        <f>IF(F729&gt;0.1,Import1!$N$6,"")</f>
        <v>€ /km</v>
      </c>
      <c r="H729" s="147" t="str">
        <f ca="1">IF(F729&gt;0.1,VLOOKUP(B729,Import1!$U:$X,Import1!$O$6,FALSE),"")</f>
        <v>3.190</v>
      </c>
      <c r="I729" s="123"/>
      <c r="J729" s="148" t="s">
        <v>534</v>
      </c>
      <c r="K729" s="164" t="s">
        <v>567</v>
      </c>
      <c r="L729" s="150">
        <v>114.24</v>
      </c>
      <c r="M729" s="150">
        <v>230</v>
      </c>
      <c r="O729" s="519"/>
    </row>
    <row r="730" spans="1:15" ht="10.199999999999999" customHeight="1" x14ac:dyDescent="0.4">
      <c r="A730" s="170">
        <v>727</v>
      </c>
      <c r="B730" s="36">
        <v>73232</v>
      </c>
      <c r="C730" s="170" t="s">
        <v>2066</v>
      </c>
      <c r="D730" s="265" t="s">
        <v>2122</v>
      </c>
      <c r="E730" s="265" t="s">
        <v>2124</v>
      </c>
      <c r="F730" s="139" t="s">
        <v>546</v>
      </c>
      <c r="G730" s="140" t="str">
        <f>IF(F730&gt;0.1,Import1!$N$6,"")</f>
        <v>€ /km</v>
      </c>
      <c r="H730" s="141" t="str">
        <f ca="1">IF(F730&gt;0.1,VLOOKUP(B730,Import1!$U:$X,Import1!$O$6,FALSE),"")</f>
        <v>3.589</v>
      </c>
      <c r="I730" s="123"/>
      <c r="J730" s="142" t="s">
        <v>534</v>
      </c>
      <c r="K730" s="163" t="s">
        <v>634</v>
      </c>
      <c r="L730" s="144">
        <v>143.04</v>
      </c>
      <c r="M730" s="144">
        <v>270</v>
      </c>
      <c r="O730" s="519"/>
    </row>
    <row r="731" spans="1:15" ht="10.199999999999999" customHeight="1" x14ac:dyDescent="0.4">
      <c r="A731" s="170">
        <v>728</v>
      </c>
      <c r="B731" s="36">
        <v>73233</v>
      </c>
      <c r="C731" s="170" t="s">
        <v>2066</v>
      </c>
      <c r="D731" s="265" t="s">
        <v>2122</v>
      </c>
      <c r="E731" s="265" t="s">
        <v>2124</v>
      </c>
      <c r="F731" s="145" t="s">
        <v>547</v>
      </c>
      <c r="G731" s="146" t="str">
        <f>IF(F731&gt;0.1,Import1!$N$6,"")</f>
        <v>€ /km</v>
      </c>
      <c r="H731" s="147" t="str">
        <f ca="1">IF(F731&gt;0.1,VLOOKUP(B731,Import1!$U:$X,Import1!$O$6,FALSE),"")</f>
        <v>4.809</v>
      </c>
      <c r="I731" s="123"/>
      <c r="J731" s="148" t="s">
        <v>534</v>
      </c>
      <c r="K731" s="164" t="s">
        <v>570</v>
      </c>
      <c r="L731" s="150">
        <v>171.84</v>
      </c>
      <c r="M731" s="150">
        <v>320</v>
      </c>
      <c r="O731" s="519"/>
    </row>
    <row r="732" spans="1:15" ht="10.199999999999999" customHeight="1" x14ac:dyDescent="0.4">
      <c r="A732" s="170">
        <v>729</v>
      </c>
      <c r="B732" s="36">
        <v>73234</v>
      </c>
      <c r="C732" s="170" t="s">
        <v>2066</v>
      </c>
      <c r="D732" s="265" t="s">
        <v>2122</v>
      </c>
      <c r="E732" s="265" t="s">
        <v>2124</v>
      </c>
      <c r="F732" s="139" t="s">
        <v>561</v>
      </c>
      <c r="G732" s="140" t="str">
        <f>IF(F732&gt;0.1,Import1!$N$6,"")</f>
        <v>€ /km</v>
      </c>
      <c r="H732" s="141" t="str">
        <f ca="1">IF(F732&gt;0.1,VLOOKUP(B732,Import1!$U:$X,Import1!$O$6,FALSE),"")</f>
        <v>5.699</v>
      </c>
      <c r="I732" s="123"/>
      <c r="J732" s="142" t="s">
        <v>534</v>
      </c>
      <c r="K732" s="163" t="s">
        <v>611</v>
      </c>
      <c r="L732" s="144">
        <v>243.84</v>
      </c>
      <c r="M732" s="144">
        <v>410</v>
      </c>
      <c r="O732" s="519"/>
    </row>
    <row r="733" spans="1:15" ht="10.199999999999999" customHeight="1" x14ac:dyDescent="0.4">
      <c r="A733" s="170">
        <v>730</v>
      </c>
      <c r="B733" s="36">
        <v>73235</v>
      </c>
      <c r="C733" s="170" t="s">
        <v>2066</v>
      </c>
      <c r="D733" s="265" t="s">
        <v>2122</v>
      </c>
      <c r="E733" s="265" t="s">
        <v>2124</v>
      </c>
      <c r="F733" s="145" t="s">
        <v>635</v>
      </c>
      <c r="G733" s="146" t="str">
        <f>IF(F733&gt;0.1,Import1!$N$6,"")</f>
        <v>€ /km</v>
      </c>
      <c r="H733" s="147" t="str">
        <f ca="1">IF(F733&gt;0.1,VLOOKUP(B733,Import1!$U:$X,Import1!$O$6,FALSE),"")</f>
        <v>9.885</v>
      </c>
      <c r="I733" s="123"/>
      <c r="J733" s="148" t="s">
        <v>534</v>
      </c>
      <c r="K733" s="164" t="s">
        <v>713</v>
      </c>
      <c r="L733" s="150">
        <v>390.72</v>
      </c>
      <c r="M733" s="150">
        <v>670</v>
      </c>
      <c r="O733" s="519"/>
    </row>
    <row r="734" spans="1:15" ht="10.199999999999999" customHeight="1" x14ac:dyDescent="0.4">
      <c r="A734" s="170">
        <v>731</v>
      </c>
      <c r="B734" s="36" t="s">
        <v>1119</v>
      </c>
      <c r="C734" s="170" t="s">
        <v>2066</v>
      </c>
      <c r="D734" s="265" t="s">
        <v>2122</v>
      </c>
      <c r="E734" s="265" t="s">
        <v>2124</v>
      </c>
      <c r="F734" s="139"/>
      <c r="G734" s="140" t="str">
        <f>IF(F734&gt;0.1,Import1!$N$6,"")</f>
        <v/>
      </c>
      <c r="H734" s="141" t="str">
        <f>IF(F734&gt;0.1,VLOOKUP(B734,Import1!$U:$X,Import1!$O$6,FALSE),"")</f>
        <v/>
      </c>
      <c r="I734" s="123"/>
      <c r="J734" s="142"/>
      <c r="K734" s="163"/>
      <c r="L734" s="144"/>
      <c r="M734" s="144"/>
      <c r="O734" s="519"/>
    </row>
    <row r="735" spans="1:15" ht="10.199999999999999" customHeight="1" x14ac:dyDescent="0.4">
      <c r="A735" s="170">
        <v>732</v>
      </c>
      <c r="B735" s="36">
        <v>73236</v>
      </c>
      <c r="C735" s="170" t="s">
        <v>2066</v>
      </c>
      <c r="D735" s="265" t="s">
        <v>2122</v>
      </c>
      <c r="E735" s="265" t="s">
        <v>2124</v>
      </c>
      <c r="F735" s="145" t="s">
        <v>548</v>
      </c>
      <c r="G735" s="146" t="str">
        <f>IF(F735&gt;0.1,Import1!$N$6,"")</f>
        <v>€ /km</v>
      </c>
      <c r="H735" s="147" t="str">
        <f ca="1">IF(F735&gt;0.1,VLOOKUP(B735,Import1!$U:$X,Import1!$O$6,FALSE),"")</f>
        <v>5.719</v>
      </c>
      <c r="I735" s="123"/>
      <c r="J735" s="148" t="s">
        <v>534</v>
      </c>
      <c r="K735" s="164" t="s">
        <v>574</v>
      </c>
      <c r="L735" s="150">
        <v>229.44</v>
      </c>
      <c r="M735" s="150">
        <v>410</v>
      </c>
      <c r="O735" s="519"/>
    </row>
    <row r="736" spans="1:15" ht="10.199999999999999" customHeight="1" x14ac:dyDescent="0.4">
      <c r="A736" s="170">
        <v>733</v>
      </c>
      <c r="B736" s="36">
        <v>73237</v>
      </c>
      <c r="C736" s="170" t="s">
        <v>2066</v>
      </c>
      <c r="D736" s="265" t="s">
        <v>2122</v>
      </c>
      <c r="E736" s="265" t="s">
        <v>2124</v>
      </c>
      <c r="F736" s="139" t="s">
        <v>550</v>
      </c>
      <c r="G736" s="140" t="str">
        <f>IF(F736&gt;0.1,Import1!$N$6,"")</f>
        <v>€ /km</v>
      </c>
      <c r="H736" s="141" t="str">
        <f ca="1">IF(F736&gt;0.1,VLOOKUP(B736,Import1!$U:$X,Import1!$O$6,FALSE),"")</f>
        <v>8.043</v>
      </c>
      <c r="I736" s="123"/>
      <c r="J736" s="142" t="s">
        <v>534</v>
      </c>
      <c r="K736" s="163" t="s">
        <v>691</v>
      </c>
      <c r="L736" s="144">
        <v>320.64</v>
      </c>
      <c r="M736" s="144">
        <v>560</v>
      </c>
      <c r="O736" s="519"/>
    </row>
    <row r="737" spans="1:15" ht="10.199999999999999" customHeight="1" x14ac:dyDescent="0.4">
      <c r="A737" s="170">
        <v>734</v>
      </c>
      <c r="B737" s="36">
        <v>73238</v>
      </c>
      <c r="C737" s="170" t="s">
        <v>2066</v>
      </c>
      <c r="D737" s="265" t="s">
        <v>2122</v>
      </c>
      <c r="E737" s="265" t="s">
        <v>2124</v>
      </c>
      <c r="F737" s="145" t="s">
        <v>576</v>
      </c>
      <c r="G737" s="146" t="str">
        <f>IF(F737&gt;0.1,Import1!$N$6,"")</f>
        <v>€ /km</v>
      </c>
      <c r="H737" s="147" t="str">
        <f ca="1">IF(F737&gt;0.1,VLOOKUP(B737,Import1!$U:$X,Import1!$O$6,FALSE),"")</f>
        <v>13.200</v>
      </c>
      <c r="I737" s="123"/>
      <c r="J737" s="148" t="s">
        <v>534</v>
      </c>
      <c r="K737" s="164" t="s">
        <v>715</v>
      </c>
      <c r="L737" s="150">
        <v>497.28</v>
      </c>
      <c r="M737" s="150">
        <v>920</v>
      </c>
      <c r="O737" s="519"/>
    </row>
    <row r="738" spans="1:15" ht="10.199999999999999" customHeight="1" x14ac:dyDescent="0.4">
      <c r="A738" s="170">
        <v>735</v>
      </c>
      <c r="B738" s="36">
        <v>73239</v>
      </c>
      <c r="C738" s="170" t="s">
        <v>2066</v>
      </c>
      <c r="D738" s="265" t="s">
        <v>2122</v>
      </c>
      <c r="E738" s="265" t="s">
        <v>2124</v>
      </c>
      <c r="F738" s="139" t="s">
        <v>581</v>
      </c>
      <c r="G738" s="140" t="str">
        <f>IF(F738&gt;0.1,Import1!$N$6,"")</f>
        <v>€ /km</v>
      </c>
      <c r="H738" s="141" t="str">
        <f ca="1">IF(F738&gt;0.1,VLOOKUP(B738,Import1!$U:$X,Import1!$O$6,FALSE),"")</f>
        <v>20.480</v>
      </c>
      <c r="I738" s="123"/>
      <c r="J738" s="142" t="s">
        <v>534</v>
      </c>
      <c r="K738" s="163" t="s">
        <v>714</v>
      </c>
      <c r="L738" s="144">
        <v>776.64</v>
      </c>
      <c r="M738" s="144">
        <v>1220</v>
      </c>
      <c r="O738" s="519"/>
    </row>
    <row r="739" spans="1:15" ht="10.199999999999999" customHeight="1" x14ac:dyDescent="0.4">
      <c r="A739" s="170">
        <v>736</v>
      </c>
      <c r="B739" s="36" t="s">
        <v>1119</v>
      </c>
      <c r="C739" s="170" t="s">
        <v>2066</v>
      </c>
      <c r="D739" s="265" t="s">
        <v>2122</v>
      </c>
      <c r="E739" s="265" t="s">
        <v>2124</v>
      </c>
      <c r="F739" s="145"/>
      <c r="G739" s="146" t="str">
        <f>IF(F739&gt;0.1,Import1!$N$6,"")</f>
        <v/>
      </c>
      <c r="H739" s="147" t="str">
        <f>IF(F739&gt;0.1,VLOOKUP(B739,Import1!$U:$X,Import1!$O$6,FALSE),"")</f>
        <v/>
      </c>
      <c r="I739" s="123"/>
      <c r="J739" s="148"/>
      <c r="K739" s="164"/>
      <c r="L739" s="150"/>
      <c r="M739" s="150"/>
      <c r="O739" s="519"/>
    </row>
    <row r="740" spans="1:15" ht="10.199999999999999" customHeight="1" x14ac:dyDescent="0.4">
      <c r="A740" s="170">
        <v>737</v>
      </c>
      <c r="B740" s="36">
        <v>73240</v>
      </c>
      <c r="C740" s="170" t="s">
        <v>2066</v>
      </c>
      <c r="D740" s="265" t="s">
        <v>2122</v>
      </c>
      <c r="E740" s="265" t="s">
        <v>2124</v>
      </c>
      <c r="F740" s="139" t="s">
        <v>549</v>
      </c>
      <c r="G740" s="140" t="str">
        <f>IF(F740&gt;0.1,Import1!$N$6,"")</f>
        <v>€ /km</v>
      </c>
      <c r="H740" s="141" t="str">
        <f ca="1">IF(F740&gt;0.1,VLOOKUP(B740,Import1!$U:$X,Import1!$O$6,FALSE),"")</f>
        <v>6.276</v>
      </c>
      <c r="I740" s="123"/>
      <c r="J740" s="142" t="s">
        <v>534</v>
      </c>
      <c r="K740" s="163" t="s">
        <v>642</v>
      </c>
      <c r="L740" s="144">
        <v>276.48</v>
      </c>
      <c r="M740" s="144">
        <v>480</v>
      </c>
      <c r="O740" s="519"/>
    </row>
    <row r="741" spans="1:15" ht="10.199999999999999" customHeight="1" x14ac:dyDescent="0.4">
      <c r="A741" s="170">
        <v>738</v>
      </c>
      <c r="B741" s="36">
        <v>73241</v>
      </c>
      <c r="C741" s="170" t="s">
        <v>2066</v>
      </c>
      <c r="D741" s="265" t="s">
        <v>2122</v>
      </c>
      <c r="E741" s="265" t="s">
        <v>2124</v>
      </c>
      <c r="F741" s="145" t="s">
        <v>551</v>
      </c>
      <c r="G741" s="146" t="str">
        <f>IF(F741&gt;0.1,Import1!$N$6,"")</f>
        <v>€ /km</v>
      </c>
      <c r="H741" s="147" t="str">
        <f ca="1">IF(F741&gt;0.1,VLOOKUP(B741,Import1!$U:$X,Import1!$O$6,FALSE),"")</f>
        <v>9.062</v>
      </c>
      <c r="I741" s="123"/>
      <c r="J741" s="148" t="s">
        <v>534</v>
      </c>
      <c r="K741" s="164" t="s">
        <v>629</v>
      </c>
      <c r="L741" s="150">
        <v>386.88</v>
      </c>
      <c r="M741" s="150">
        <v>650</v>
      </c>
      <c r="O741" s="519"/>
    </row>
    <row r="742" spans="1:15" ht="10.199999999999999" customHeight="1" x14ac:dyDescent="0.4">
      <c r="A742" s="170">
        <v>739</v>
      </c>
      <c r="B742" s="36">
        <v>73242</v>
      </c>
      <c r="C742" s="170" t="s">
        <v>2066</v>
      </c>
      <c r="D742" s="265" t="s">
        <v>2122</v>
      </c>
      <c r="E742" s="265" t="s">
        <v>2124</v>
      </c>
      <c r="F742" s="139" t="s">
        <v>578</v>
      </c>
      <c r="G742" s="140" t="str">
        <f>IF(F742&gt;0.1,Import1!$N$6,"")</f>
        <v>€ /km</v>
      </c>
      <c r="H742" s="141" t="str">
        <f ca="1">IF(F742&gt;0.1,VLOOKUP(B742,Import1!$U:$X,Import1!$O$6,FALSE),"")</f>
        <v>15.810</v>
      </c>
      <c r="I742" s="123"/>
      <c r="J742" s="142" t="s">
        <v>534</v>
      </c>
      <c r="K742" s="163" t="s">
        <v>613</v>
      </c>
      <c r="L742" s="144">
        <v>635.52</v>
      </c>
      <c r="M742" s="144">
        <v>1150</v>
      </c>
      <c r="O742" s="519"/>
    </row>
    <row r="743" spans="1:15" ht="10.199999999999999" customHeight="1" x14ac:dyDescent="0.4">
      <c r="A743" s="170">
        <v>740</v>
      </c>
      <c r="B743" s="36">
        <v>73243</v>
      </c>
      <c r="C743" s="170" t="s">
        <v>2066</v>
      </c>
      <c r="D743" s="265" t="s">
        <v>2122</v>
      </c>
      <c r="E743" s="265" t="s">
        <v>2124</v>
      </c>
      <c r="F743" s="145" t="s">
        <v>583</v>
      </c>
      <c r="G743" s="146" t="str">
        <f>IF(F743&gt;0.1,Import1!$N$6,"")</f>
        <v>€ /km</v>
      </c>
      <c r="H743" s="147" t="str">
        <f ca="1">IF(F743&gt;0.1,VLOOKUP(B743,Import1!$U:$X,Import1!$O$6,FALSE),"")</f>
        <v>24.575</v>
      </c>
      <c r="I743" s="123"/>
      <c r="J743" s="148" t="s">
        <v>534</v>
      </c>
      <c r="K743" s="164" t="s">
        <v>645</v>
      </c>
      <c r="L743" s="150">
        <v>950.4</v>
      </c>
      <c r="M743" s="150">
        <v>1470</v>
      </c>
      <c r="O743" s="519"/>
    </row>
    <row r="744" spans="1:15" ht="10.199999999999999" customHeight="1" x14ac:dyDescent="0.4">
      <c r="A744" s="170">
        <v>741</v>
      </c>
      <c r="B744" s="36" t="s">
        <v>1119</v>
      </c>
      <c r="C744" s="170" t="s">
        <v>2067</v>
      </c>
      <c r="D744" s="265" t="s">
        <v>2125</v>
      </c>
      <c r="E744" s="265" t="s">
        <v>2126</v>
      </c>
      <c r="H744" s="153"/>
      <c r="I744" s="123"/>
      <c r="K744" s="123"/>
    </row>
    <row r="745" spans="1:15" ht="9" customHeight="1" x14ac:dyDescent="0.4">
      <c r="A745" s="170">
        <v>742</v>
      </c>
      <c r="B745" s="36" t="s">
        <v>1119</v>
      </c>
      <c r="C745" s="170" t="s">
        <v>2067</v>
      </c>
      <c r="D745" s="265" t="s">
        <v>2125</v>
      </c>
      <c r="E745" s="265" t="s">
        <v>2126</v>
      </c>
      <c r="F745" s="523" t="str">
        <f>VLOOKUP(C745,GrupeTable!A:P,13,0)</f>
        <v>LiYCY(Eca)</v>
      </c>
      <c r="G745" s="52"/>
      <c r="H745" s="525">
        <f>VLOOKUP(C745,GrupeTable!A:P,14,0)</f>
        <v>0</v>
      </c>
      <c r="I745" s="525"/>
      <c r="J745" s="525" t="e">
        <f>_xlfn.XLOOKUP(C745,#REF!,#REF!)</f>
        <v>#REF!</v>
      </c>
      <c r="K745" s="520" t="str">
        <f>VLOOKUP(C745,GrupeTable!A:P,15,0)</f>
        <v>Elektronički fleksibilni kabel izoliran i oplašten PVC-om, s Cu opletom</v>
      </c>
      <c r="L745" s="521"/>
      <c r="M745" s="522"/>
      <c r="O745" s="507" t="s">
        <v>2148</v>
      </c>
    </row>
    <row r="746" spans="1:15" ht="9" customHeight="1" x14ac:dyDescent="0.4">
      <c r="A746" s="170">
        <v>743</v>
      </c>
      <c r="B746" s="36" t="s">
        <v>1119</v>
      </c>
      <c r="C746" s="170" t="s">
        <v>2067</v>
      </c>
      <c r="D746" s="265" t="s">
        <v>2125</v>
      </c>
      <c r="E746" s="265" t="s">
        <v>2126</v>
      </c>
      <c r="F746" s="524"/>
      <c r="G746" s="53"/>
      <c r="H746" s="526"/>
      <c r="I746" s="526"/>
      <c r="J746" s="526"/>
      <c r="K746" s="56"/>
      <c r="L746" s="54"/>
      <c r="M746" s="55" t="str">
        <f>VLOOKUP(C745,GrupeTable!A:P,16,0)</f>
        <v>DIN VDE 0812</v>
      </c>
      <c r="O746" s="507"/>
    </row>
    <row r="747" spans="1:15" ht="5.0999999999999996" customHeight="1" x14ac:dyDescent="0.4">
      <c r="A747" s="170">
        <v>744</v>
      </c>
      <c r="B747" s="36" t="s">
        <v>1119</v>
      </c>
      <c r="C747" s="170" t="s">
        <v>2067</v>
      </c>
      <c r="D747" s="265" t="s">
        <v>2125</v>
      </c>
      <c r="E747" s="265" t="s">
        <v>2126</v>
      </c>
      <c r="F747" s="46"/>
      <c r="G747" s="2"/>
      <c r="H747" s="113"/>
      <c r="I747" s="45"/>
      <c r="J747" s="57"/>
      <c r="K747" s="47"/>
      <c r="L747" s="50"/>
      <c r="M747" s="48"/>
      <c r="O747" s="507"/>
    </row>
    <row r="748" spans="1:15" ht="10.199999999999999" customHeight="1" x14ac:dyDescent="0.4">
      <c r="A748" s="170">
        <v>745</v>
      </c>
      <c r="B748" s="36">
        <v>73301</v>
      </c>
      <c r="C748" s="170" t="s">
        <v>2067</v>
      </c>
      <c r="D748" s="265" t="s">
        <v>2125</v>
      </c>
      <c r="E748" s="265" t="s">
        <v>2126</v>
      </c>
      <c r="F748" s="139" t="s">
        <v>875</v>
      </c>
      <c r="G748" s="140" t="str">
        <f>IF(F748&gt;0.1,Import1!$N$6,"")</f>
        <v>€ /km</v>
      </c>
      <c r="H748" s="141" t="str">
        <f ca="1">IF(F748&gt;0.1,VLOOKUP(B748,Import1!$U:$X,Import1!$O$6,FALSE),"")</f>
        <v>570</v>
      </c>
      <c r="I748" s="123"/>
      <c r="J748" s="142" t="s">
        <v>534</v>
      </c>
      <c r="K748" s="163" t="s">
        <v>588</v>
      </c>
      <c r="L748" s="144">
        <v>15</v>
      </c>
      <c r="M748" s="144">
        <v>25</v>
      </c>
      <c r="O748" s="507"/>
    </row>
    <row r="749" spans="1:15" ht="10.199999999999999" customHeight="1" x14ac:dyDescent="0.4">
      <c r="A749" s="170">
        <v>746</v>
      </c>
      <c r="B749" s="36">
        <v>73302</v>
      </c>
      <c r="C749" s="170" t="s">
        <v>2067</v>
      </c>
      <c r="D749" s="265" t="s">
        <v>2125</v>
      </c>
      <c r="E749" s="265" t="s">
        <v>2126</v>
      </c>
      <c r="F749" s="145" t="s">
        <v>876</v>
      </c>
      <c r="G749" s="146" t="str">
        <f>IF(F749&gt;0.1,Import1!$N$6,"")</f>
        <v>€ /km</v>
      </c>
      <c r="H749" s="147" t="str">
        <f ca="1">IF(F749&gt;0.1,VLOOKUP(B749,Import1!$U:$X,Import1!$O$6,FALSE),"")</f>
        <v>697</v>
      </c>
      <c r="I749" s="123"/>
      <c r="J749" s="148" t="s">
        <v>534</v>
      </c>
      <c r="K749" s="164" t="s">
        <v>877</v>
      </c>
      <c r="L749" s="150">
        <v>18</v>
      </c>
      <c r="M749" s="150">
        <v>32</v>
      </c>
      <c r="O749" s="507"/>
    </row>
    <row r="750" spans="1:15" ht="10.199999999999999" customHeight="1" x14ac:dyDescent="0.4">
      <c r="A750" s="170">
        <v>747</v>
      </c>
      <c r="B750" s="36">
        <v>73303</v>
      </c>
      <c r="C750" s="170" t="s">
        <v>2067</v>
      </c>
      <c r="D750" s="265" t="s">
        <v>2125</v>
      </c>
      <c r="E750" s="265" t="s">
        <v>2126</v>
      </c>
      <c r="F750" s="139" t="s">
        <v>878</v>
      </c>
      <c r="G750" s="140" t="str">
        <f>IF(F750&gt;0.1,Import1!$N$6,"")</f>
        <v>€ /km</v>
      </c>
      <c r="H750" s="141" t="str">
        <f ca="1">IF(F750&gt;0.1,VLOOKUP(B750,Import1!$U:$X,Import1!$O$6,FALSE),"")</f>
        <v>896</v>
      </c>
      <c r="I750" s="123"/>
      <c r="J750" s="142" t="s">
        <v>534</v>
      </c>
      <c r="K750" s="163" t="s">
        <v>871</v>
      </c>
      <c r="L750" s="144">
        <v>22</v>
      </c>
      <c r="M750" s="144">
        <v>40</v>
      </c>
      <c r="O750" s="507"/>
    </row>
    <row r="751" spans="1:15" ht="10.199999999999999" customHeight="1" x14ac:dyDescent="0.4">
      <c r="A751" s="170">
        <v>748</v>
      </c>
      <c r="B751" s="36">
        <v>73304</v>
      </c>
      <c r="C751" s="170" t="s">
        <v>2067</v>
      </c>
      <c r="D751" s="265" t="s">
        <v>2125</v>
      </c>
      <c r="E751" s="265" t="s">
        <v>2126</v>
      </c>
      <c r="F751" s="145" t="s">
        <v>879</v>
      </c>
      <c r="G751" s="146" t="str">
        <f>IF(F751&gt;0.1,Import1!$N$6,"")</f>
        <v>€ /km</v>
      </c>
      <c r="H751" s="147" t="str">
        <f ca="1">IF(F751&gt;0.1,VLOOKUP(B751,Import1!$U:$X,Import1!$O$6,FALSE),"")</f>
        <v>1.275</v>
      </c>
      <c r="I751" s="123"/>
      <c r="J751" s="148" t="s">
        <v>534</v>
      </c>
      <c r="K751" s="164" t="s">
        <v>607</v>
      </c>
      <c r="L751" s="150">
        <v>26</v>
      </c>
      <c r="M751" s="150">
        <v>47</v>
      </c>
      <c r="O751" s="507"/>
    </row>
    <row r="752" spans="1:15" ht="10.199999999999999" customHeight="1" x14ac:dyDescent="0.4">
      <c r="A752" s="170">
        <v>749</v>
      </c>
      <c r="B752" s="36">
        <v>73305</v>
      </c>
      <c r="C752" s="170" t="s">
        <v>2067</v>
      </c>
      <c r="D752" s="265" t="s">
        <v>2125</v>
      </c>
      <c r="E752" s="265" t="s">
        <v>2126</v>
      </c>
      <c r="F752" s="139" t="s">
        <v>880</v>
      </c>
      <c r="G752" s="140" t="str">
        <f>IF(F752&gt;0.1,Import1!$N$6,"")</f>
        <v>€ /km</v>
      </c>
      <c r="H752" s="141" t="str">
        <f ca="1">IF(F752&gt;0.1,VLOOKUP(B752,Import1!$U:$X,Import1!$O$6,FALSE),"")</f>
        <v>1.244</v>
      </c>
      <c r="I752" s="123"/>
      <c r="J752" s="142" t="s">
        <v>534</v>
      </c>
      <c r="K752" s="163" t="s">
        <v>615</v>
      </c>
      <c r="L752" s="144">
        <v>30</v>
      </c>
      <c r="M752" s="144">
        <v>54</v>
      </c>
      <c r="O752" s="507"/>
    </row>
    <row r="753" spans="1:15" ht="10.199999999999999" customHeight="1" x14ac:dyDescent="0.4">
      <c r="A753" s="170">
        <v>750</v>
      </c>
      <c r="B753" s="36">
        <v>73306</v>
      </c>
      <c r="C753" s="170" t="s">
        <v>2067</v>
      </c>
      <c r="D753" s="265" t="s">
        <v>2125</v>
      </c>
      <c r="E753" s="265" t="s">
        <v>2126</v>
      </c>
      <c r="F753" s="145" t="s">
        <v>881</v>
      </c>
      <c r="G753" s="146" t="str">
        <f>IF(F753&gt;0.1,Import1!$N$6,"")</f>
        <v>€ /km</v>
      </c>
      <c r="H753" s="147" t="str">
        <f ca="1">IF(F753&gt;0.1,VLOOKUP(B753,Import1!$U:$X,Import1!$O$6,FALSE),"")</f>
        <v>1.324</v>
      </c>
      <c r="I753" s="123"/>
      <c r="J753" s="148" t="s">
        <v>534</v>
      </c>
      <c r="K753" s="164" t="s">
        <v>831</v>
      </c>
      <c r="L753" s="150">
        <v>35</v>
      </c>
      <c r="M753" s="150">
        <v>56</v>
      </c>
      <c r="O753" s="507"/>
    </row>
    <row r="754" spans="1:15" ht="10.199999999999999" customHeight="1" x14ac:dyDescent="0.4">
      <c r="A754" s="170">
        <v>751</v>
      </c>
      <c r="B754" s="36">
        <v>73307</v>
      </c>
      <c r="C754" s="170" t="s">
        <v>2067</v>
      </c>
      <c r="D754" s="265" t="s">
        <v>2125</v>
      </c>
      <c r="E754" s="265" t="s">
        <v>2126</v>
      </c>
      <c r="F754" s="139" t="s">
        <v>882</v>
      </c>
      <c r="G754" s="140" t="str">
        <f>IF(F754&gt;0.1,Import1!$N$6,"")</f>
        <v>€ /km</v>
      </c>
      <c r="H754" s="141" t="str">
        <f ca="1">IF(F754&gt;0.1,VLOOKUP(B754,Import1!$U:$X,Import1!$O$6,FALSE),"")</f>
        <v>1.962</v>
      </c>
      <c r="I754" s="123"/>
      <c r="J754" s="142" t="s">
        <v>534</v>
      </c>
      <c r="K754" s="163" t="s">
        <v>883</v>
      </c>
      <c r="L754" s="144">
        <v>36</v>
      </c>
      <c r="M754" s="144">
        <v>67</v>
      </c>
      <c r="O754" s="507"/>
    </row>
    <row r="755" spans="1:15" ht="10.199999999999999" customHeight="1" x14ac:dyDescent="0.4">
      <c r="A755" s="170">
        <v>752</v>
      </c>
      <c r="B755" s="36">
        <v>73308</v>
      </c>
      <c r="C755" s="170" t="s">
        <v>2067</v>
      </c>
      <c r="D755" s="265" t="s">
        <v>2125</v>
      </c>
      <c r="E755" s="265" t="s">
        <v>2126</v>
      </c>
      <c r="F755" s="145" t="s">
        <v>884</v>
      </c>
      <c r="G755" s="146" t="str">
        <f>IF(F755&gt;0.1,Import1!$N$6,"")</f>
        <v>€ /km</v>
      </c>
      <c r="H755" s="147" t="str">
        <f ca="1">IF(F755&gt;0.1,VLOOKUP(B755,Import1!$U:$X,Import1!$O$6,FALSE),"")</f>
        <v>1.819</v>
      </c>
      <c r="I755" s="123"/>
      <c r="J755" s="148" t="s">
        <v>534</v>
      </c>
      <c r="K755" s="164" t="s">
        <v>663</v>
      </c>
      <c r="L755" s="150">
        <v>44</v>
      </c>
      <c r="M755" s="150">
        <v>80</v>
      </c>
      <c r="O755" s="507"/>
    </row>
    <row r="756" spans="1:15" ht="10.199999999999999" customHeight="1" x14ac:dyDescent="0.4">
      <c r="A756" s="170">
        <v>753</v>
      </c>
      <c r="B756" s="36" t="s">
        <v>1119</v>
      </c>
      <c r="C756" s="170" t="s">
        <v>2067</v>
      </c>
      <c r="D756" s="265" t="s">
        <v>2125</v>
      </c>
      <c r="E756" s="265" t="s">
        <v>2126</v>
      </c>
      <c r="F756" s="139"/>
      <c r="G756" s="140" t="str">
        <f>IF(F756&gt;0.1,Import1!$N$6,"")</f>
        <v/>
      </c>
      <c r="H756" s="141" t="str">
        <f>IF(F756&gt;0.1,VLOOKUP(B756,Import1!$U:$X,Import1!$O$6,FALSE),"")</f>
        <v/>
      </c>
      <c r="I756" s="123"/>
      <c r="J756" s="142"/>
      <c r="K756" s="163"/>
      <c r="L756" s="144"/>
      <c r="M756" s="144"/>
      <c r="O756" s="507"/>
    </row>
    <row r="757" spans="1:15" ht="10.199999999999999" customHeight="1" x14ac:dyDescent="0.4">
      <c r="A757" s="170">
        <v>754</v>
      </c>
      <c r="B757" s="36">
        <v>73309</v>
      </c>
      <c r="C757" s="170" t="s">
        <v>2067</v>
      </c>
      <c r="D757" s="265" t="s">
        <v>2125</v>
      </c>
      <c r="E757" s="265" t="s">
        <v>2126</v>
      </c>
      <c r="F757" s="145" t="s">
        <v>886</v>
      </c>
      <c r="G757" s="146" t="str">
        <f>IF(F757&gt;0.1,Import1!$N$6,"")</f>
        <v>€ /km</v>
      </c>
      <c r="H757" s="147" t="str">
        <f ca="1">IF(F757&gt;0.1,VLOOKUP(B757,Import1!$U:$X,Import1!$O$6,FALSE),"")</f>
        <v>632</v>
      </c>
      <c r="I757" s="123"/>
      <c r="J757" s="148" t="s">
        <v>534</v>
      </c>
      <c r="K757" s="164" t="s">
        <v>887</v>
      </c>
      <c r="L757" s="150">
        <v>18</v>
      </c>
      <c r="M757" s="150">
        <v>33</v>
      </c>
      <c r="O757" s="507"/>
    </row>
    <row r="758" spans="1:15" ht="10.199999999999999" customHeight="1" x14ac:dyDescent="0.4">
      <c r="A758" s="170">
        <v>755</v>
      </c>
      <c r="B758" s="36">
        <v>73310</v>
      </c>
      <c r="C758" s="170" t="s">
        <v>2067</v>
      </c>
      <c r="D758" s="265" t="s">
        <v>2125</v>
      </c>
      <c r="E758" s="265" t="s">
        <v>2126</v>
      </c>
      <c r="F758" s="139" t="s">
        <v>888</v>
      </c>
      <c r="G758" s="140" t="str">
        <f>IF(F758&gt;0.1,Import1!$N$6,"")</f>
        <v>€ /km</v>
      </c>
      <c r="H758" s="141" t="str">
        <f ca="1">IF(F758&gt;0.1,VLOOKUP(B758,Import1!$U:$X,Import1!$O$6,FALSE),"")</f>
        <v>1.018</v>
      </c>
      <c r="I758" s="123"/>
      <c r="J758" s="142" t="s">
        <v>534</v>
      </c>
      <c r="K758" s="163" t="s">
        <v>607</v>
      </c>
      <c r="L758" s="144">
        <v>22</v>
      </c>
      <c r="M758" s="144">
        <v>41</v>
      </c>
      <c r="O758" s="507"/>
    </row>
    <row r="759" spans="1:15" ht="10.199999999999999" customHeight="1" x14ac:dyDescent="0.4">
      <c r="A759" s="170">
        <v>756</v>
      </c>
      <c r="B759" s="36">
        <v>73311</v>
      </c>
      <c r="C759" s="170" t="s">
        <v>2067</v>
      </c>
      <c r="D759" s="265" t="s">
        <v>2125</v>
      </c>
      <c r="E759" s="265" t="s">
        <v>2126</v>
      </c>
      <c r="F759" s="145" t="s">
        <v>889</v>
      </c>
      <c r="G759" s="146" t="str">
        <f>IF(F759&gt;0.1,Import1!$N$6,"")</f>
        <v>€ /km</v>
      </c>
      <c r="H759" s="147" t="str">
        <f ca="1">IF(F759&gt;0.1,VLOOKUP(B759,Import1!$U:$X,Import1!$O$6,FALSE),"")</f>
        <v>1.070</v>
      </c>
      <c r="I759" s="123"/>
      <c r="J759" s="148" t="s">
        <v>534</v>
      </c>
      <c r="K759" s="164" t="s">
        <v>831</v>
      </c>
      <c r="L759" s="150">
        <v>26</v>
      </c>
      <c r="M759" s="150">
        <v>54</v>
      </c>
      <c r="O759" s="507"/>
    </row>
    <row r="760" spans="1:15" ht="10.199999999999999" customHeight="1" x14ac:dyDescent="0.4">
      <c r="A760" s="170">
        <v>757</v>
      </c>
      <c r="B760" s="36">
        <v>73312</v>
      </c>
      <c r="C760" s="170" t="s">
        <v>2067</v>
      </c>
      <c r="D760" s="265" t="s">
        <v>2125</v>
      </c>
      <c r="E760" s="265" t="s">
        <v>2126</v>
      </c>
      <c r="F760" s="139" t="s">
        <v>890</v>
      </c>
      <c r="G760" s="140" t="str">
        <f>IF(F760&gt;0.1,Import1!$N$6,"")</f>
        <v>€ /km</v>
      </c>
      <c r="H760" s="141" t="str">
        <f ca="1">IF(F760&gt;0.1,VLOOKUP(B760,Import1!$U:$X,Import1!$O$6,FALSE),"")</f>
        <v>1.665</v>
      </c>
      <c r="I760" s="123"/>
      <c r="J760" s="142" t="s">
        <v>534</v>
      </c>
      <c r="K760" s="163" t="s">
        <v>891</v>
      </c>
      <c r="L760" s="144">
        <v>32</v>
      </c>
      <c r="M760" s="144">
        <v>60</v>
      </c>
      <c r="O760" s="507"/>
    </row>
    <row r="761" spans="1:15" ht="10.199999999999999" customHeight="1" x14ac:dyDescent="0.4">
      <c r="A761" s="170">
        <v>758</v>
      </c>
      <c r="B761" s="36">
        <v>73313</v>
      </c>
      <c r="C761" s="170" t="s">
        <v>2067</v>
      </c>
      <c r="D761" s="265" t="s">
        <v>2125</v>
      </c>
      <c r="E761" s="265" t="s">
        <v>2126</v>
      </c>
      <c r="F761" s="145" t="s">
        <v>1020</v>
      </c>
      <c r="G761" s="146" t="str">
        <f>IF(F761&gt;0.1,Import1!$N$6,"")</f>
        <v>€ /km</v>
      </c>
      <c r="H761" s="147" t="str">
        <f ca="1">IF(F761&gt;0.1,VLOOKUP(B761,Import1!$U:$X,Import1!$O$6,FALSE),"")</f>
        <v>1.929</v>
      </c>
      <c r="I761" s="123"/>
      <c r="J761" s="148" t="s">
        <v>534</v>
      </c>
      <c r="K761" s="164">
        <v>6.6</v>
      </c>
      <c r="L761" s="150">
        <v>45</v>
      </c>
      <c r="M761" s="150">
        <v>61</v>
      </c>
      <c r="O761" s="507"/>
    </row>
    <row r="762" spans="1:15" ht="10.199999999999999" customHeight="1" x14ac:dyDescent="0.4">
      <c r="A762" s="170">
        <v>759</v>
      </c>
      <c r="B762" s="36">
        <v>73314</v>
      </c>
      <c r="C762" s="170" t="s">
        <v>2067</v>
      </c>
      <c r="D762" s="265" t="s">
        <v>2125</v>
      </c>
      <c r="E762" s="265" t="s">
        <v>2126</v>
      </c>
      <c r="F762" s="139" t="s">
        <v>892</v>
      </c>
      <c r="G762" s="140" t="str">
        <f>IF(F762&gt;0.1,Import1!$N$6,"")</f>
        <v>€ /km</v>
      </c>
      <c r="H762" s="141" t="str">
        <f ca="1">IF(F762&gt;0.1,VLOOKUP(B762,Import1!$U:$X,Import1!$O$6,FALSE),"")</f>
        <v>2.115</v>
      </c>
      <c r="I762" s="123"/>
      <c r="J762" s="142" t="s">
        <v>534</v>
      </c>
      <c r="K762" s="163" t="s">
        <v>663</v>
      </c>
      <c r="L762" s="144">
        <v>40</v>
      </c>
      <c r="M762" s="144">
        <v>70</v>
      </c>
      <c r="O762" s="507"/>
    </row>
    <row r="763" spans="1:15" ht="10.199999999999999" customHeight="1" x14ac:dyDescent="0.4">
      <c r="A763" s="170">
        <v>760</v>
      </c>
      <c r="B763" s="36">
        <v>73315</v>
      </c>
      <c r="C763" s="170" t="s">
        <v>2067</v>
      </c>
      <c r="D763" s="265" t="s">
        <v>2125</v>
      </c>
      <c r="E763" s="265" t="s">
        <v>2126</v>
      </c>
      <c r="F763" s="145" t="s">
        <v>893</v>
      </c>
      <c r="G763" s="146" t="str">
        <f>IF(F763&gt;0.1,Import1!$N$6,"")</f>
        <v>€ /km</v>
      </c>
      <c r="H763" s="147" t="str">
        <f ca="1">IF(F763&gt;0.1,VLOOKUP(B763,Import1!$U:$X,Import1!$O$6,FALSE),"")</f>
        <v>2.401</v>
      </c>
      <c r="I763" s="123"/>
      <c r="J763" s="148" t="s">
        <v>534</v>
      </c>
      <c r="K763" s="164" t="s">
        <v>873</v>
      </c>
      <c r="L763" s="150">
        <v>45</v>
      </c>
      <c r="M763" s="150">
        <v>90</v>
      </c>
      <c r="O763" s="507"/>
    </row>
    <row r="764" spans="1:15" ht="10.199999999999999" customHeight="1" x14ac:dyDescent="0.4">
      <c r="A764" s="170">
        <v>761</v>
      </c>
      <c r="B764" s="36">
        <v>73316</v>
      </c>
      <c r="C764" s="170" t="s">
        <v>2067</v>
      </c>
      <c r="D764" s="265" t="s">
        <v>2125</v>
      </c>
      <c r="E764" s="265" t="s">
        <v>2126</v>
      </c>
      <c r="F764" s="139" t="s">
        <v>894</v>
      </c>
      <c r="G764" s="140" t="str">
        <f>IF(F764&gt;0.1,Import1!$N$6,"")</f>
        <v>€ /km</v>
      </c>
      <c r="H764" s="141" t="str">
        <f ca="1">IF(F764&gt;0.1,VLOOKUP(B764,Import1!$U:$X,Import1!$O$6,FALSE),"")</f>
        <v>2.931</v>
      </c>
      <c r="I764" s="123"/>
      <c r="J764" s="142" t="s">
        <v>534</v>
      </c>
      <c r="K764" s="163" t="s">
        <v>717</v>
      </c>
      <c r="L764" s="144">
        <v>66</v>
      </c>
      <c r="M764" s="144">
        <v>113</v>
      </c>
      <c r="O764" s="507"/>
    </row>
    <row r="765" spans="1:15" ht="10.199999999999999" customHeight="1" x14ac:dyDescent="0.4">
      <c r="A765" s="170">
        <v>762</v>
      </c>
      <c r="B765" s="36" t="s">
        <v>1119</v>
      </c>
      <c r="C765" s="170" t="s">
        <v>2067</v>
      </c>
      <c r="D765" s="265" t="s">
        <v>2125</v>
      </c>
      <c r="E765" s="265" t="s">
        <v>2126</v>
      </c>
      <c r="F765" s="145"/>
      <c r="G765" s="146" t="str">
        <f>IF(F765&gt;0.1,Import1!$N$6,"")</f>
        <v/>
      </c>
      <c r="H765" s="147" t="str">
        <f>IF(F765&gt;0.1,VLOOKUP(B765,Import1!$U:$X,Import1!$O$6,FALSE),"")</f>
        <v/>
      </c>
      <c r="I765" s="123"/>
      <c r="J765" s="148"/>
      <c r="K765" s="164"/>
      <c r="L765" s="150"/>
      <c r="M765" s="150"/>
      <c r="O765" s="507"/>
    </row>
    <row r="766" spans="1:15" ht="10.199999999999999" customHeight="1" x14ac:dyDescent="0.4">
      <c r="A766" s="170">
        <v>763</v>
      </c>
      <c r="B766" s="36">
        <v>73317</v>
      </c>
      <c r="C766" s="170" t="s">
        <v>2067</v>
      </c>
      <c r="D766" s="265" t="s">
        <v>2125</v>
      </c>
      <c r="E766" s="265" t="s">
        <v>2126</v>
      </c>
      <c r="F766" s="139" t="s">
        <v>895</v>
      </c>
      <c r="G766" s="140" t="str">
        <f>IF(F766&gt;0.1,Import1!$N$6,"")</f>
        <v>€ /km</v>
      </c>
      <c r="H766" s="141" t="str">
        <f ca="1">IF(F766&gt;0.1,VLOOKUP(B766,Import1!$U:$X,Import1!$O$6,FALSE),"")</f>
        <v>728</v>
      </c>
      <c r="I766" s="123"/>
      <c r="J766" s="142" t="s">
        <v>543</v>
      </c>
      <c r="K766" s="163" t="s">
        <v>872</v>
      </c>
      <c r="L766" s="144">
        <v>24</v>
      </c>
      <c r="M766" s="144">
        <v>43</v>
      </c>
      <c r="O766" s="507"/>
    </row>
    <row r="767" spans="1:15" ht="10.199999999999999" customHeight="1" x14ac:dyDescent="0.4">
      <c r="A767" s="170">
        <v>764</v>
      </c>
      <c r="B767" s="36">
        <v>73318</v>
      </c>
      <c r="C767" s="170" t="s">
        <v>2067</v>
      </c>
      <c r="D767" s="265" t="s">
        <v>2125</v>
      </c>
      <c r="E767" s="265" t="s">
        <v>2126</v>
      </c>
      <c r="F767" s="145" t="s">
        <v>896</v>
      </c>
      <c r="G767" s="146" t="str">
        <f>IF(F767&gt;0.1,Import1!$N$6,"")</f>
        <v>€ /km</v>
      </c>
      <c r="H767" s="147" t="str">
        <f ca="1">IF(F767&gt;0.1,VLOOKUP(B767,Import1!$U:$X,Import1!$O$6,FALSE),"")</f>
        <v>997</v>
      </c>
      <c r="I767" s="123"/>
      <c r="J767" s="148" t="s">
        <v>543</v>
      </c>
      <c r="K767" s="164" t="s">
        <v>831</v>
      </c>
      <c r="L767" s="150">
        <v>32</v>
      </c>
      <c r="M767" s="150">
        <v>54</v>
      </c>
      <c r="O767" s="507"/>
    </row>
    <row r="768" spans="1:15" ht="10.199999999999999" customHeight="1" x14ac:dyDescent="0.4">
      <c r="A768" s="170">
        <v>765</v>
      </c>
      <c r="B768" s="36">
        <v>73319</v>
      </c>
      <c r="C768" s="170" t="s">
        <v>2067</v>
      </c>
      <c r="D768" s="265" t="s">
        <v>2125</v>
      </c>
      <c r="E768" s="265" t="s">
        <v>2126</v>
      </c>
      <c r="F768" s="139" t="s">
        <v>897</v>
      </c>
      <c r="G768" s="140" t="str">
        <f>IF(F768&gt;0.1,Import1!$N$6,"")</f>
        <v>€ /km</v>
      </c>
      <c r="H768" s="141" t="str">
        <f ca="1">IF(F768&gt;0.1,VLOOKUP(B768,Import1!$U:$X,Import1!$O$6,FALSE),"")</f>
        <v>1.234</v>
      </c>
      <c r="I768" s="123"/>
      <c r="J768" s="142" t="s">
        <v>543</v>
      </c>
      <c r="K768" s="163" t="s">
        <v>617</v>
      </c>
      <c r="L768" s="144">
        <v>37</v>
      </c>
      <c r="M768" s="144">
        <v>64</v>
      </c>
      <c r="O768" s="507"/>
    </row>
    <row r="769" spans="1:15" ht="10.199999999999999" customHeight="1" x14ac:dyDescent="0.4">
      <c r="A769" s="170">
        <v>766</v>
      </c>
      <c r="B769" s="36">
        <v>73320</v>
      </c>
      <c r="C769" s="170" t="s">
        <v>2067</v>
      </c>
      <c r="D769" s="265" t="s">
        <v>2125</v>
      </c>
      <c r="E769" s="265" t="s">
        <v>2126</v>
      </c>
      <c r="F769" s="145" t="s">
        <v>898</v>
      </c>
      <c r="G769" s="146" t="str">
        <f>IF(F769&gt;0.1,Import1!$N$6,"")</f>
        <v>€ /km</v>
      </c>
      <c r="H769" s="147" t="str">
        <f ca="1">IF(F769&gt;0.1,VLOOKUP(B769,Import1!$U:$X,Import1!$O$6,FALSE),"")</f>
        <v>1.607</v>
      </c>
      <c r="I769" s="123"/>
      <c r="J769" s="148" t="s">
        <v>534</v>
      </c>
      <c r="K769" s="164" t="s">
        <v>594</v>
      </c>
      <c r="L769" s="150">
        <v>55</v>
      </c>
      <c r="M769" s="150">
        <v>84</v>
      </c>
      <c r="O769" s="507"/>
    </row>
    <row r="770" spans="1:15" ht="10.199999999999999" customHeight="1" x14ac:dyDescent="0.4">
      <c r="A770" s="170">
        <v>767</v>
      </c>
      <c r="B770" s="36">
        <v>73321</v>
      </c>
      <c r="C770" s="170" t="s">
        <v>2067</v>
      </c>
      <c r="D770" s="265" t="s">
        <v>2125</v>
      </c>
      <c r="E770" s="265" t="s">
        <v>2126</v>
      </c>
      <c r="F770" s="139" t="s">
        <v>899</v>
      </c>
      <c r="G770" s="140" t="str">
        <f>IF(F770&gt;0.1,Import1!$N$6,"")</f>
        <v>€ /km</v>
      </c>
      <c r="H770" s="141" t="str">
        <f ca="1">IF(F770&gt;0.1,VLOOKUP(B770,Import1!$U:$X,Import1!$O$6,FALSE),"")</f>
        <v>2.193</v>
      </c>
      <c r="I770" s="123"/>
      <c r="J770" s="142" t="s">
        <v>534</v>
      </c>
      <c r="K770" s="163" t="s">
        <v>873</v>
      </c>
      <c r="L770" s="144">
        <v>68</v>
      </c>
      <c r="M770" s="144">
        <v>102</v>
      </c>
      <c r="O770" s="507"/>
    </row>
    <row r="771" spans="1:15" ht="10.199999999999999" customHeight="1" x14ac:dyDescent="0.4">
      <c r="A771" s="170">
        <v>768</v>
      </c>
      <c r="B771" s="36">
        <v>73322</v>
      </c>
      <c r="C771" s="170" t="s">
        <v>2067</v>
      </c>
      <c r="D771" s="265" t="s">
        <v>2125</v>
      </c>
      <c r="E771" s="265" t="s">
        <v>2126</v>
      </c>
      <c r="F771" s="145" t="s">
        <v>900</v>
      </c>
      <c r="G771" s="146" t="str">
        <f>IF(F771&gt;0.1,Import1!$N$6,"")</f>
        <v>€ /km</v>
      </c>
      <c r="H771" s="147" t="str">
        <f ca="1">IF(F771&gt;0.1,VLOOKUP(B771,Import1!$U:$X,Import1!$O$6,FALSE),"")</f>
        <v>2.957</v>
      </c>
      <c r="I771" s="123"/>
      <c r="J771" s="148" t="s">
        <v>534</v>
      </c>
      <c r="K771" s="164" t="s">
        <v>874</v>
      </c>
      <c r="L771" s="150">
        <v>93</v>
      </c>
      <c r="M771" s="150">
        <v>137</v>
      </c>
      <c r="O771" s="507"/>
    </row>
    <row r="772" spans="1:15" ht="10.199999999999999" customHeight="1" x14ac:dyDescent="0.4">
      <c r="A772" s="170">
        <v>769</v>
      </c>
      <c r="B772" s="36">
        <v>73323</v>
      </c>
      <c r="C772" s="170" t="s">
        <v>2067</v>
      </c>
      <c r="D772" s="265" t="s">
        <v>2125</v>
      </c>
      <c r="E772" s="265" t="s">
        <v>2126</v>
      </c>
      <c r="F772" s="139" t="s">
        <v>1021</v>
      </c>
      <c r="G772" s="140" t="str">
        <f>IF(F772&gt;0.1,Import1!$N$6,"")</f>
        <v>€ /km</v>
      </c>
      <c r="H772" s="141" t="str">
        <f ca="1">IF(F772&gt;0.1,VLOOKUP(B772,Import1!$U:$X,Import1!$O$6,FALSE),"")</f>
        <v>3.422</v>
      </c>
      <c r="I772" s="123"/>
      <c r="J772" s="142" t="s">
        <v>534</v>
      </c>
      <c r="K772" s="163">
        <v>9.5</v>
      </c>
      <c r="L772" s="144">
        <v>117</v>
      </c>
      <c r="M772" s="144">
        <v>157</v>
      </c>
      <c r="O772" s="507"/>
    </row>
    <row r="773" spans="1:15" ht="10.199999999999999" customHeight="1" x14ac:dyDescent="0.4">
      <c r="A773" s="170">
        <v>770</v>
      </c>
      <c r="B773" s="36" t="s">
        <v>1119</v>
      </c>
      <c r="C773" s="170" t="s">
        <v>2067</v>
      </c>
      <c r="D773" s="265" t="s">
        <v>2125</v>
      </c>
      <c r="E773" s="265" t="s">
        <v>2126</v>
      </c>
      <c r="F773" s="145"/>
      <c r="G773" s="146" t="str">
        <f>IF(F773&gt;0.1,Import1!$N$6,"")</f>
        <v/>
      </c>
      <c r="H773" s="147" t="str">
        <f>IF(F773&gt;0.1,VLOOKUP(B773,Import1!$U:$X,Import1!$O$6,FALSE),"")</f>
        <v/>
      </c>
      <c r="I773" s="123"/>
      <c r="J773" s="148"/>
      <c r="K773" s="164"/>
      <c r="L773" s="150"/>
      <c r="M773" s="150"/>
      <c r="O773" s="507"/>
    </row>
    <row r="774" spans="1:15" ht="10.199999999999999" customHeight="1" x14ac:dyDescent="0.4">
      <c r="A774" s="170">
        <v>771</v>
      </c>
      <c r="B774" s="36">
        <v>73324</v>
      </c>
      <c r="C774" s="170" t="s">
        <v>2067</v>
      </c>
      <c r="D774" s="265" t="s">
        <v>2125</v>
      </c>
      <c r="E774" s="265" t="s">
        <v>2126</v>
      </c>
      <c r="F774" s="139" t="s">
        <v>552</v>
      </c>
      <c r="G774" s="140" t="str">
        <f>IF(F774&gt;0.1,Import1!$N$6,"")</f>
        <v>€ /km</v>
      </c>
      <c r="H774" s="141" t="str">
        <f ca="1">IF(F774&gt;0.1,VLOOKUP(B774,Import1!$U:$X,Import1!$O$6,FALSE),"")</f>
        <v>759</v>
      </c>
      <c r="I774" s="123"/>
      <c r="J774" s="142" t="s">
        <v>543</v>
      </c>
      <c r="K774" s="163" t="s">
        <v>831</v>
      </c>
      <c r="L774" s="144">
        <v>32</v>
      </c>
      <c r="M774" s="144">
        <v>53</v>
      </c>
      <c r="O774" s="507"/>
    </row>
    <row r="775" spans="1:15" ht="10.199999999999999" customHeight="1" x14ac:dyDescent="0.4">
      <c r="A775" s="170">
        <v>772</v>
      </c>
      <c r="B775" s="36">
        <v>73325</v>
      </c>
      <c r="C775" s="170" t="s">
        <v>2067</v>
      </c>
      <c r="D775" s="265" t="s">
        <v>2125</v>
      </c>
      <c r="E775" s="265" t="s">
        <v>2126</v>
      </c>
      <c r="F775" s="145" t="s">
        <v>553</v>
      </c>
      <c r="G775" s="146" t="str">
        <f>IF(F775&gt;0.1,Import1!$N$6,"")</f>
        <v>€ /km</v>
      </c>
      <c r="H775" s="147" t="str">
        <f ca="1">IF(F775&gt;0.1,VLOOKUP(B775,Import1!$U:$X,Import1!$O$6,FALSE),"")</f>
        <v>1.088</v>
      </c>
      <c r="I775" s="123"/>
      <c r="J775" s="148" t="s">
        <v>543</v>
      </c>
      <c r="K775" s="164" t="s">
        <v>891</v>
      </c>
      <c r="L775" s="150">
        <v>40</v>
      </c>
      <c r="M775" s="150">
        <v>66</v>
      </c>
      <c r="O775" s="507"/>
    </row>
    <row r="776" spans="1:15" ht="10.199999999999999" customHeight="1" x14ac:dyDescent="0.4">
      <c r="A776" s="170">
        <v>773</v>
      </c>
      <c r="B776" s="36">
        <v>73326</v>
      </c>
      <c r="C776" s="170" t="s">
        <v>2067</v>
      </c>
      <c r="D776" s="265" t="s">
        <v>2125</v>
      </c>
      <c r="E776" s="265" t="s">
        <v>2126</v>
      </c>
      <c r="F776" s="139" t="s">
        <v>554</v>
      </c>
      <c r="G776" s="140" t="str">
        <f>IF(F776&gt;0.1,Import1!$N$6,"")</f>
        <v>€ /km</v>
      </c>
      <c r="H776" s="141" t="str">
        <f ca="1">IF(F776&gt;0.1,VLOOKUP(B776,Import1!$U:$X,Import1!$O$6,FALSE),"")</f>
        <v>1.320</v>
      </c>
      <c r="I776" s="123"/>
      <c r="J776" s="142" t="s">
        <v>543</v>
      </c>
      <c r="K776" s="163" t="s">
        <v>901</v>
      </c>
      <c r="L776" s="144">
        <v>60</v>
      </c>
      <c r="M776" s="144">
        <v>78</v>
      </c>
      <c r="O776" s="507"/>
    </row>
    <row r="777" spans="1:15" ht="10.199999999999999" customHeight="1" x14ac:dyDescent="0.4">
      <c r="A777" s="170">
        <v>774</v>
      </c>
      <c r="B777" s="36">
        <v>73327</v>
      </c>
      <c r="C777" s="170" t="s">
        <v>2067</v>
      </c>
      <c r="D777" s="265" t="s">
        <v>2125</v>
      </c>
      <c r="E777" s="265" t="s">
        <v>2126</v>
      </c>
      <c r="F777" s="145" t="s">
        <v>555</v>
      </c>
      <c r="G777" s="146" t="str">
        <f>IF(F777&gt;0.1,Import1!$N$6,"")</f>
        <v>€ /km</v>
      </c>
      <c r="H777" s="147" t="str">
        <f ca="1">IF(F777&gt;0.1,VLOOKUP(B777,Import1!$U:$X,Import1!$O$6,FALSE),"")</f>
        <v>1.747</v>
      </c>
      <c r="I777" s="123"/>
      <c r="J777" s="148" t="s">
        <v>543</v>
      </c>
      <c r="K777" s="164" t="s">
        <v>902</v>
      </c>
      <c r="L777" s="150">
        <v>72</v>
      </c>
      <c r="M777" s="150">
        <v>99</v>
      </c>
      <c r="O777" s="507"/>
    </row>
    <row r="778" spans="1:15" ht="10.199999999999999" customHeight="1" x14ac:dyDescent="0.4">
      <c r="A778" s="170">
        <v>775</v>
      </c>
      <c r="B778" s="36">
        <v>73328</v>
      </c>
      <c r="C778" s="170" t="s">
        <v>2067</v>
      </c>
      <c r="D778" s="265" t="s">
        <v>2125</v>
      </c>
      <c r="E778" s="265" t="s">
        <v>2126</v>
      </c>
      <c r="F778" s="139" t="s">
        <v>676</v>
      </c>
      <c r="G778" s="140" t="str">
        <f>IF(F778&gt;0.1,Import1!$N$6,"")</f>
        <v>€ /km</v>
      </c>
      <c r="H778" s="141" t="str">
        <f ca="1">IF(F778&gt;0.1,VLOOKUP(B778,Import1!$U:$X,Import1!$O$6,FALSE),"")</f>
        <v>2.382</v>
      </c>
      <c r="I778" s="123"/>
      <c r="J778" s="142" t="s">
        <v>543</v>
      </c>
      <c r="K778" s="163" t="s">
        <v>903</v>
      </c>
      <c r="L778" s="144">
        <v>92</v>
      </c>
      <c r="M778" s="144">
        <v>129</v>
      </c>
      <c r="O778" s="507"/>
    </row>
    <row r="779" spans="1:15" ht="10.199999999999999" customHeight="1" x14ac:dyDescent="0.4">
      <c r="A779" s="170">
        <v>776</v>
      </c>
      <c r="B779" s="36">
        <v>73329</v>
      </c>
      <c r="C779" s="170" t="s">
        <v>2067</v>
      </c>
      <c r="D779" s="265" t="s">
        <v>2125</v>
      </c>
      <c r="E779" s="265" t="s">
        <v>2126</v>
      </c>
      <c r="F779" s="145" t="s">
        <v>708</v>
      </c>
      <c r="G779" s="146" t="str">
        <f>IF(F779&gt;0.1,Import1!$N$6,"")</f>
        <v>€ /km</v>
      </c>
      <c r="H779" s="147" t="str">
        <f ca="1">IF(F779&gt;0.1,VLOOKUP(B779,Import1!$U:$X,Import1!$O$6,FALSE),"")</f>
        <v>2.860</v>
      </c>
      <c r="I779" s="123"/>
      <c r="J779" s="148" t="s">
        <v>534</v>
      </c>
      <c r="K779" s="164" t="s">
        <v>874</v>
      </c>
      <c r="L779" s="150">
        <v>104</v>
      </c>
      <c r="M779" s="150">
        <v>145</v>
      </c>
      <c r="O779" s="507"/>
    </row>
    <row r="780" spans="1:15" ht="10.199999999999999" customHeight="1" x14ac:dyDescent="0.4">
      <c r="A780" s="170">
        <v>777</v>
      </c>
      <c r="B780" s="36">
        <v>73330</v>
      </c>
      <c r="C780" s="170" t="s">
        <v>2067</v>
      </c>
      <c r="D780" s="265" t="s">
        <v>2125</v>
      </c>
      <c r="E780" s="265" t="s">
        <v>2126</v>
      </c>
      <c r="F780" s="139" t="s">
        <v>677</v>
      </c>
      <c r="G780" s="140" t="str">
        <f>IF(F780&gt;0.1,Import1!$N$6,"")</f>
        <v>€ /km</v>
      </c>
      <c r="H780" s="141" t="str">
        <f ca="1">IF(F780&gt;0.1,VLOOKUP(B780,Import1!$U:$X,Import1!$O$6,FALSE),"")</f>
        <v>4.150</v>
      </c>
      <c r="I780" s="123"/>
      <c r="J780" s="142" t="s">
        <v>534</v>
      </c>
      <c r="K780" s="163">
        <v>11.7</v>
      </c>
      <c r="L780" s="144">
        <v>140</v>
      </c>
      <c r="M780" s="144">
        <v>180</v>
      </c>
      <c r="O780" s="507"/>
    </row>
    <row r="781" spans="1:15" ht="10.199999999999999" customHeight="1" x14ac:dyDescent="0.4">
      <c r="A781" s="170">
        <v>778</v>
      </c>
      <c r="B781" s="36">
        <v>73331</v>
      </c>
      <c r="C781" s="170" t="s">
        <v>2067</v>
      </c>
      <c r="D781" s="265" t="s">
        <v>2125</v>
      </c>
      <c r="E781" s="265" t="s">
        <v>2126</v>
      </c>
      <c r="F781" s="145" t="s">
        <v>678</v>
      </c>
      <c r="G781" s="146" t="str">
        <f>IF(F781&gt;0.1,Import1!$N$6,"")</f>
        <v>€ /km</v>
      </c>
      <c r="H781" s="147" t="str">
        <f ca="1">IF(F781&gt;0.1,VLOOKUP(B781,Import1!$U:$X,Import1!$O$6,FALSE),"")</f>
        <v>4.017</v>
      </c>
      <c r="I781" s="123"/>
      <c r="J781" s="148" t="s">
        <v>534</v>
      </c>
      <c r="K781" s="164">
        <v>12</v>
      </c>
      <c r="L781" s="150">
        <v>154</v>
      </c>
      <c r="M781" s="150">
        <v>202</v>
      </c>
      <c r="O781" s="507"/>
    </row>
    <row r="782" spans="1:15" ht="10.199999999999999" customHeight="1" x14ac:dyDescent="0.4">
      <c r="A782" s="170">
        <v>779</v>
      </c>
      <c r="B782" s="36" t="s">
        <v>1119</v>
      </c>
      <c r="C782" s="170" t="s">
        <v>2067</v>
      </c>
      <c r="D782" s="265" t="s">
        <v>2125</v>
      </c>
      <c r="E782" s="265" t="s">
        <v>2126</v>
      </c>
      <c r="F782" s="139"/>
      <c r="G782" s="140" t="str">
        <f>IF(F782&gt;0.1,Import1!$N$6,"")</f>
        <v/>
      </c>
      <c r="H782" s="141" t="str">
        <f>IF(F782&gt;0.1,VLOOKUP(B782,Import1!$U:$X,Import1!$O$6,FALSE),"")</f>
        <v/>
      </c>
      <c r="I782" s="123"/>
      <c r="J782" s="142"/>
      <c r="K782" s="163"/>
      <c r="L782" s="144"/>
      <c r="M782" s="144"/>
      <c r="O782" s="507"/>
    </row>
    <row r="783" spans="1:15" ht="10.199999999999999" customHeight="1" x14ac:dyDescent="0.4">
      <c r="A783" s="170">
        <v>780</v>
      </c>
      <c r="B783" s="36">
        <v>73332</v>
      </c>
      <c r="C783" s="170" t="s">
        <v>2067</v>
      </c>
      <c r="D783" s="265" t="s">
        <v>2125</v>
      </c>
      <c r="E783" s="265" t="s">
        <v>2126</v>
      </c>
      <c r="F783" s="145" t="s">
        <v>556</v>
      </c>
      <c r="G783" s="146" t="str">
        <f>IF(F783&gt;0.1,Import1!$N$6,"")</f>
        <v>€ /km</v>
      </c>
      <c r="H783" s="147" t="str">
        <f ca="1">IF(F783&gt;0.1,VLOOKUP(B783,Import1!$U:$X,Import1!$O$6,FALSE),"")</f>
        <v>1.000</v>
      </c>
      <c r="I783" s="123"/>
      <c r="J783" s="148" t="s">
        <v>543</v>
      </c>
      <c r="K783" s="164" t="s">
        <v>883</v>
      </c>
      <c r="L783" s="150">
        <v>50</v>
      </c>
      <c r="M783" s="150">
        <v>63</v>
      </c>
      <c r="O783" s="507"/>
    </row>
    <row r="784" spans="1:15" ht="10.199999999999999" customHeight="1" x14ac:dyDescent="0.4">
      <c r="A784" s="170">
        <v>781</v>
      </c>
      <c r="B784" s="36">
        <v>73333</v>
      </c>
      <c r="C784" s="170" t="s">
        <v>2067</v>
      </c>
      <c r="D784" s="265" t="s">
        <v>2125</v>
      </c>
      <c r="E784" s="265" t="s">
        <v>2126</v>
      </c>
      <c r="F784" s="139" t="s">
        <v>557</v>
      </c>
      <c r="G784" s="140" t="str">
        <f>IF(F784&gt;0.1,Import1!$N$6,"")</f>
        <v>€ /km</v>
      </c>
      <c r="H784" s="141" t="str">
        <f ca="1">IF(F784&gt;0.1,VLOOKUP(B784,Import1!$U:$X,Import1!$O$6,FALSE),"")</f>
        <v>1.570</v>
      </c>
      <c r="I784" s="123"/>
      <c r="J784" s="142" t="s">
        <v>543</v>
      </c>
      <c r="K784" s="163" t="s">
        <v>901</v>
      </c>
      <c r="L784" s="144">
        <v>60</v>
      </c>
      <c r="M784" s="144">
        <v>82</v>
      </c>
      <c r="O784" s="507"/>
    </row>
    <row r="785" spans="1:15" ht="10.199999999999999" customHeight="1" x14ac:dyDescent="0.4">
      <c r="A785" s="170">
        <v>782</v>
      </c>
      <c r="B785" s="36">
        <v>73334</v>
      </c>
      <c r="C785" s="170" t="s">
        <v>2067</v>
      </c>
      <c r="D785" s="265" t="s">
        <v>2125</v>
      </c>
      <c r="E785" s="265" t="s">
        <v>2126</v>
      </c>
      <c r="F785" s="145" t="s">
        <v>558</v>
      </c>
      <c r="G785" s="146" t="str">
        <f>IF(F785&gt;0.1,Import1!$N$6,"")</f>
        <v>€ /km</v>
      </c>
      <c r="H785" s="147" t="str">
        <f ca="1">IF(F785&gt;0.1,VLOOKUP(B785,Import1!$U:$X,Import1!$O$6,FALSE),"")</f>
        <v>1.752</v>
      </c>
      <c r="I785" s="123"/>
      <c r="J785" s="148" t="s">
        <v>543</v>
      </c>
      <c r="K785" s="164" t="s">
        <v>904</v>
      </c>
      <c r="L785" s="150">
        <v>74</v>
      </c>
      <c r="M785" s="150">
        <v>97</v>
      </c>
      <c r="O785" s="507"/>
    </row>
    <row r="786" spans="1:15" ht="10.199999999999999" customHeight="1" x14ac:dyDescent="0.4">
      <c r="A786" s="170">
        <v>783</v>
      </c>
      <c r="B786" s="36">
        <v>73335</v>
      </c>
      <c r="C786" s="170" t="s">
        <v>2067</v>
      </c>
      <c r="D786" s="265" t="s">
        <v>2125</v>
      </c>
      <c r="E786" s="265" t="s">
        <v>2126</v>
      </c>
      <c r="F786" s="139" t="s">
        <v>559</v>
      </c>
      <c r="G786" s="140" t="str">
        <f>IF(F786&gt;0.1,Import1!$N$6,"")</f>
        <v>€ /km</v>
      </c>
      <c r="H786" s="141" t="str">
        <f ca="1">IF(F786&gt;0.1,VLOOKUP(B786,Import1!$U:$X,Import1!$O$6,FALSE),"")</f>
        <v>2.377</v>
      </c>
      <c r="I786" s="123"/>
      <c r="J786" s="142" t="s">
        <v>543</v>
      </c>
      <c r="K786" s="163" t="s">
        <v>885</v>
      </c>
      <c r="L786" s="144">
        <v>89</v>
      </c>
      <c r="M786" s="144">
        <v>121</v>
      </c>
      <c r="O786" s="507"/>
    </row>
    <row r="787" spans="1:15" ht="10.199999999999999" customHeight="1" x14ac:dyDescent="0.4">
      <c r="A787" s="170">
        <v>784</v>
      </c>
      <c r="B787" s="36">
        <v>73336</v>
      </c>
      <c r="C787" s="170" t="s">
        <v>2067</v>
      </c>
      <c r="D787" s="265" t="s">
        <v>2125</v>
      </c>
      <c r="E787" s="265" t="s">
        <v>2126</v>
      </c>
      <c r="F787" s="145" t="s">
        <v>560</v>
      </c>
      <c r="G787" s="146" t="str">
        <f>IF(F787&gt;0.1,Import1!$N$6,"")</f>
        <v>€ /km</v>
      </c>
      <c r="H787" s="147" t="str">
        <f ca="1">IF(F787&gt;0.1,VLOOKUP(B787,Import1!$U:$X,Import1!$O$6,FALSE),"")</f>
        <v>3.132</v>
      </c>
      <c r="I787" s="123"/>
      <c r="J787" s="148" t="s">
        <v>534</v>
      </c>
      <c r="K787" s="164">
        <v>9.1999999999999993</v>
      </c>
      <c r="L787" s="150">
        <v>118</v>
      </c>
      <c r="M787" s="150">
        <v>158</v>
      </c>
      <c r="O787" s="507"/>
    </row>
    <row r="788" spans="1:15" ht="10.199999999999999" customHeight="1" x14ac:dyDescent="0.4">
      <c r="A788" s="170">
        <v>785</v>
      </c>
      <c r="B788" s="36">
        <v>73337</v>
      </c>
      <c r="C788" s="170" t="s">
        <v>2067</v>
      </c>
      <c r="D788" s="265" t="s">
        <v>2125</v>
      </c>
      <c r="E788" s="265" t="s">
        <v>2126</v>
      </c>
      <c r="F788" s="139" t="s">
        <v>1022</v>
      </c>
      <c r="G788" s="140" t="str">
        <f>IF(F788&gt;0.1,Import1!$N$6,"")</f>
        <v>€ /km</v>
      </c>
      <c r="H788" s="141" t="str">
        <f ca="1">IF(F788&gt;0.1,VLOOKUP(B788,Import1!$U:$X,Import1!$O$6,FALSE),"")</f>
        <v>3.786</v>
      </c>
      <c r="I788" s="123"/>
      <c r="J788" s="142" t="s">
        <v>534</v>
      </c>
      <c r="K788" s="163">
        <v>10.5</v>
      </c>
      <c r="L788" s="144">
        <v>130</v>
      </c>
      <c r="M788" s="144">
        <v>197</v>
      </c>
      <c r="O788" s="507"/>
    </row>
    <row r="789" spans="1:15" ht="10.199999999999999" customHeight="1" x14ac:dyDescent="0.4">
      <c r="A789" s="170">
        <v>786</v>
      </c>
      <c r="B789" s="36">
        <v>73338</v>
      </c>
      <c r="C789" s="170" t="s">
        <v>2067</v>
      </c>
      <c r="D789" s="265" t="s">
        <v>2125</v>
      </c>
      <c r="E789" s="265" t="s">
        <v>2126</v>
      </c>
      <c r="F789" s="145" t="s">
        <v>684</v>
      </c>
      <c r="G789" s="146" t="str">
        <f>IF(F789&gt;0.1,Import1!$N$6,"")</f>
        <v>€ /km</v>
      </c>
      <c r="H789" s="147" t="str">
        <f ca="1">IF(F789&gt;0.1,VLOOKUP(B789,Import1!$U:$X,Import1!$O$6,FALSE),"")</f>
        <v>5.066</v>
      </c>
      <c r="I789" s="123"/>
      <c r="J789" s="148" t="s">
        <v>534</v>
      </c>
      <c r="K789" s="164">
        <v>11.5</v>
      </c>
      <c r="L789" s="150">
        <v>145</v>
      </c>
      <c r="M789" s="150">
        <v>232</v>
      </c>
      <c r="O789" s="507"/>
    </row>
    <row r="790" spans="1:15" ht="10.199999999999999" customHeight="1" x14ac:dyDescent="0.4">
      <c r="A790" s="170">
        <v>787</v>
      </c>
      <c r="B790" s="36">
        <v>73339</v>
      </c>
      <c r="C790" s="170" t="s">
        <v>2067</v>
      </c>
      <c r="D790" s="265" t="s">
        <v>2125</v>
      </c>
      <c r="E790" s="265" t="s">
        <v>2126</v>
      </c>
      <c r="F790" s="139" t="s">
        <v>685</v>
      </c>
      <c r="G790" s="140" t="str">
        <f>IF(F790&gt;0.1,Import1!$N$6,"")</f>
        <v>€ /km</v>
      </c>
      <c r="H790" s="141" t="str">
        <f ca="1">IF(F790&gt;0.1,VLOOKUP(B790,Import1!$U:$X,Import1!$O$6,FALSE),"")</f>
        <v>5.884</v>
      </c>
      <c r="I790" s="123"/>
      <c r="J790" s="142" t="s">
        <v>534</v>
      </c>
      <c r="K790" s="163">
        <v>12</v>
      </c>
      <c r="L790" s="144">
        <v>168</v>
      </c>
      <c r="M790" s="144">
        <v>260</v>
      </c>
      <c r="O790" s="507"/>
    </row>
    <row r="791" spans="1:15" ht="10.199999999999999" customHeight="1" x14ac:dyDescent="0.4">
      <c r="A791" s="170">
        <v>788</v>
      </c>
      <c r="B791" s="36" t="s">
        <v>1119</v>
      </c>
      <c r="C791" s="170" t="s">
        <v>2067</v>
      </c>
      <c r="D791" s="265" t="s">
        <v>2125</v>
      </c>
      <c r="E791" s="265" t="s">
        <v>2126</v>
      </c>
      <c r="F791" s="145"/>
      <c r="G791" s="146" t="str">
        <f>IF(F791&gt;0.1,Import1!$N$6,"")</f>
        <v/>
      </c>
      <c r="H791" s="147" t="str">
        <f>IF(F791&gt;0.1,VLOOKUP(B791,Import1!$U:$X,Import1!$O$6,FALSE),"")</f>
        <v/>
      </c>
      <c r="I791" s="123"/>
      <c r="J791" s="148"/>
      <c r="K791" s="164"/>
      <c r="L791" s="150"/>
      <c r="M791" s="150"/>
      <c r="O791" s="507"/>
    </row>
    <row r="792" spans="1:15" ht="10.199999999999999" customHeight="1" x14ac:dyDescent="0.4">
      <c r="A792" s="170">
        <v>789</v>
      </c>
      <c r="B792" s="36">
        <v>73340</v>
      </c>
      <c r="C792" s="170" t="s">
        <v>2067</v>
      </c>
      <c r="D792" s="265" t="s">
        <v>2125</v>
      </c>
      <c r="E792" s="265" t="s">
        <v>2126</v>
      </c>
      <c r="F792" s="139" t="s">
        <v>537</v>
      </c>
      <c r="G792" s="140" t="str">
        <f>IF(F792&gt;0.1,Import1!$N$6,"")</f>
        <v>€ /km</v>
      </c>
      <c r="H792" s="141" t="str">
        <f ca="1">IF(F792&gt;0.1,VLOOKUP(B792,Import1!$U:$X,Import1!$O$6,FALSE),"")</f>
        <v>1.321</v>
      </c>
      <c r="I792" s="123"/>
      <c r="J792" s="142" t="s">
        <v>543</v>
      </c>
      <c r="K792" s="163" t="s">
        <v>902</v>
      </c>
      <c r="L792" s="144">
        <v>57</v>
      </c>
      <c r="M792" s="144">
        <v>84</v>
      </c>
      <c r="O792" s="507"/>
    </row>
    <row r="793" spans="1:15" ht="10.199999999999999" customHeight="1" x14ac:dyDescent="0.4">
      <c r="A793" s="170">
        <v>790</v>
      </c>
      <c r="B793" s="36">
        <v>73341</v>
      </c>
      <c r="C793" s="170" t="s">
        <v>2067</v>
      </c>
      <c r="D793" s="265" t="s">
        <v>2125</v>
      </c>
      <c r="E793" s="265" t="s">
        <v>2126</v>
      </c>
      <c r="F793" s="145" t="s">
        <v>538</v>
      </c>
      <c r="G793" s="146" t="str">
        <f>IF(F793&gt;0.1,Import1!$N$6,"")</f>
        <v>€ /km</v>
      </c>
      <c r="H793" s="147" t="str">
        <f ca="1">IF(F793&gt;0.1,VLOOKUP(B793,Import1!$U:$X,Import1!$O$6,FALSE),"")</f>
        <v>2.005</v>
      </c>
      <c r="I793" s="123"/>
      <c r="J793" s="148" t="s">
        <v>543</v>
      </c>
      <c r="K793" s="164" t="s">
        <v>666</v>
      </c>
      <c r="L793" s="150">
        <v>74</v>
      </c>
      <c r="M793" s="150">
        <v>106</v>
      </c>
      <c r="O793" s="507"/>
    </row>
    <row r="794" spans="1:15" ht="10.199999999999999" customHeight="1" x14ac:dyDescent="0.4">
      <c r="A794" s="170">
        <v>791</v>
      </c>
      <c r="B794" s="36">
        <v>73342</v>
      </c>
      <c r="C794" s="170" t="s">
        <v>2067</v>
      </c>
      <c r="D794" s="265" t="s">
        <v>2125</v>
      </c>
      <c r="E794" s="265" t="s">
        <v>2126</v>
      </c>
      <c r="F794" s="139" t="s">
        <v>540</v>
      </c>
      <c r="G794" s="140" t="str">
        <f>IF(F794&gt;0.1,Import1!$N$6,"")</f>
        <v>€ /km</v>
      </c>
      <c r="H794" s="141" t="str">
        <f ca="1">IF(F794&gt;0.1,VLOOKUP(B794,Import1!$U:$X,Import1!$O$6,FALSE),"")</f>
        <v>2.611</v>
      </c>
      <c r="I794" s="123"/>
      <c r="J794" s="142" t="s">
        <v>543</v>
      </c>
      <c r="K794" s="163" t="s">
        <v>905</v>
      </c>
      <c r="L794" s="144">
        <v>92</v>
      </c>
      <c r="M794" s="144">
        <v>136</v>
      </c>
      <c r="O794" s="507"/>
    </row>
    <row r="795" spans="1:15" ht="10.199999999999999" customHeight="1" x14ac:dyDescent="0.4">
      <c r="A795" s="170">
        <v>792</v>
      </c>
      <c r="B795" s="36">
        <v>73343</v>
      </c>
      <c r="C795" s="170" t="s">
        <v>2067</v>
      </c>
      <c r="D795" s="265" t="s">
        <v>2125</v>
      </c>
      <c r="E795" s="265" t="s">
        <v>2126</v>
      </c>
      <c r="F795" s="145" t="s">
        <v>541</v>
      </c>
      <c r="G795" s="146" t="str">
        <f>IF(F795&gt;0.1,Import1!$N$6,"")</f>
        <v>€ /km</v>
      </c>
      <c r="H795" s="147" t="str">
        <f ca="1">IF(F795&gt;0.1,VLOOKUP(B795,Import1!$U:$X,Import1!$O$6,FALSE),"")</f>
        <v>3.355</v>
      </c>
      <c r="I795" s="123"/>
      <c r="J795" s="148" t="s">
        <v>534</v>
      </c>
      <c r="K795" s="164" t="s">
        <v>624</v>
      </c>
      <c r="L795" s="150">
        <v>111</v>
      </c>
      <c r="M795" s="150">
        <v>178</v>
      </c>
      <c r="O795" s="507"/>
    </row>
    <row r="796" spans="1:15" ht="10.199999999999999" customHeight="1" x14ac:dyDescent="0.4">
      <c r="A796" s="170">
        <v>793</v>
      </c>
      <c r="B796" s="36">
        <v>73344</v>
      </c>
      <c r="C796" s="170" t="s">
        <v>2067</v>
      </c>
      <c r="D796" s="265" t="s">
        <v>2125</v>
      </c>
      <c r="E796" s="265" t="s">
        <v>2126</v>
      </c>
      <c r="F796" s="139" t="s">
        <v>542</v>
      </c>
      <c r="G796" s="140" t="str">
        <f>IF(F796&gt;0.1,Import1!$N$6,"")</f>
        <v>€ /km</v>
      </c>
      <c r="H796" s="141" t="str">
        <f ca="1">IF(F796&gt;0.1,VLOOKUP(B796,Import1!$U:$X,Import1!$O$6,FALSE),"")</f>
        <v>4.196</v>
      </c>
      <c r="I796" s="123"/>
      <c r="J796" s="142" t="s">
        <v>534</v>
      </c>
      <c r="K796" s="163">
        <v>10.8</v>
      </c>
      <c r="L796" s="144">
        <v>164</v>
      </c>
      <c r="M796" s="144">
        <v>208</v>
      </c>
      <c r="O796" s="507"/>
    </row>
    <row r="797" spans="1:15" ht="10.199999999999999" customHeight="1" x14ac:dyDescent="0.4">
      <c r="A797" s="170">
        <v>794</v>
      </c>
      <c r="B797" s="36" t="s">
        <v>1119</v>
      </c>
      <c r="C797" s="170" t="s">
        <v>2067</v>
      </c>
      <c r="D797" s="265" t="s">
        <v>2125</v>
      </c>
      <c r="E797" s="265" t="s">
        <v>2126</v>
      </c>
      <c r="F797" s="145"/>
      <c r="G797" s="146" t="str">
        <f>IF(F797&gt;0.1,Import1!$N$6,"")</f>
        <v/>
      </c>
      <c r="H797" s="147" t="str">
        <f>IF(F797&gt;0.1,VLOOKUP(B797,Import1!$U:$X,Import1!$O$6,FALSE),"")</f>
        <v/>
      </c>
      <c r="I797" s="123"/>
      <c r="J797" s="148"/>
      <c r="K797" s="164"/>
      <c r="L797" s="150"/>
      <c r="M797" s="150"/>
      <c r="O797" s="507"/>
    </row>
    <row r="798" spans="1:15" ht="10.199999999999999" customHeight="1" x14ac:dyDescent="0.4">
      <c r="A798" s="170">
        <v>795</v>
      </c>
      <c r="B798" s="36">
        <v>73345</v>
      </c>
      <c r="C798" s="170" t="s">
        <v>2067</v>
      </c>
      <c r="D798" s="265" t="s">
        <v>2125</v>
      </c>
      <c r="E798" s="265" t="s">
        <v>2126</v>
      </c>
      <c r="F798" s="139" t="s">
        <v>907</v>
      </c>
      <c r="G798" s="140" t="str">
        <f>IF(F798&gt;0.1,Import1!$N$6,"")</f>
        <v>€ /km</v>
      </c>
      <c r="H798" s="141" t="str">
        <f ca="1">IF(F798&gt;0.1,VLOOKUP(B798,Import1!$U:$X,Import1!$O$6,FALSE),"")</f>
        <v>1.501</v>
      </c>
      <c r="I798" s="123"/>
      <c r="J798" s="142" t="s">
        <v>534</v>
      </c>
      <c r="K798" s="163" t="s">
        <v>873</v>
      </c>
      <c r="L798" s="144">
        <v>52</v>
      </c>
      <c r="M798" s="144">
        <v>79</v>
      </c>
      <c r="O798" s="507"/>
    </row>
    <row r="799" spans="1:15" ht="10.199999999999999" customHeight="1" x14ac:dyDescent="0.4">
      <c r="A799" s="170">
        <v>796</v>
      </c>
      <c r="B799" s="36">
        <v>73346</v>
      </c>
      <c r="C799" s="170" t="s">
        <v>2067</v>
      </c>
      <c r="D799" s="265" t="s">
        <v>2125</v>
      </c>
      <c r="E799" s="265" t="s">
        <v>2126</v>
      </c>
      <c r="F799" s="145" t="s">
        <v>908</v>
      </c>
      <c r="G799" s="146" t="str">
        <f>IF(F799&gt;0.1,Import1!$N$6,"")</f>
        <v>€ /km</v>
      </c>
      <c r="H799" s="147" t="str">
        <f ca="1">IF(F799&gt;0.1,VLOOKUP(B799,Import1!$U:$X,Import1!$O$6,FALSE),"")</f>
        <v>1.947</v>
      </c>
      <c r="I799" s="123"/>
      <c r="J799" s="148" t="s">
        <v>534</v>
      </c>
      <c r="K799" s="164" t="s">
        <v>874</v>
      </c>
      <c r="L799" s="150">
        <v>67</v>
      </c>
      <c r="M799" s="150">
        <v>106</v>
      </c>
      <c r="O799" s="507"/>
    </row>
    <row r="800" spans="1:15" ht="10.199999999999999" customHeight="1" x14ac:dyDescent="0.4">
      <c r="A800" s="170">
        <v>797</v>
      </c>
      <c r="B800" s="36">
        <v>73347</v>
      </c>
      <c r="C800" s="170" t="s">
        <v>2067</v>
      </c>
      <c r="D800" s="265" t="s">
        <v>2125</v>
      </c>
      <c r="E800" s="265" t="s">
        <v>2126</v>
      </c>
      <c r="F800" s="139" t="s">
        <v>909</v>
      </c>
      <c r="G800" s="140" t="str">
        <f>IF(F800&gt;0.1,Import1!$N$6,"")</f>
        <v>€ /km</v>
      </c>
      <c r="H800" s="141" t="str">
        <f ca="1">IF(F800&gt;0.1,VLOOKUP(B800,Import1!$U:$X,Import1!$O$6,FALSE),"")</f>
        <v>2.485</v>
      </c>
      <c r="I800" s="123"/>
      <c r="J800" s="142" t="s">
        <v>534</v>
      </c>
      <c r="K800" s="163" t="s">
        <v>597</v>
      </c>
      <c r="L800" s="144">
        <v>83</v>
      </c>
      <c r="M800" s="144">
        <v>126</v>
      </c>
      <c r="O800" s="507"/>
    </row>
    <row r="801" spans="1:15" ht="10.199999999999999" customHeight="1" x14ac:dyDescent="0.4">
      <c r="A801" s="170">
        <v>798</v>
      </c>
      <c r="B801" s="36">
        <v>73348</v>
      </c>
      <c r="C801" s="170" t="s">
        <v>2067</v>
      </c>
      <c r="D801" s="265" t="s">
        <v>2125</v>
      </c>
      <c r="E801" s="265" t="s">
        <v>2126</v>
      </c>
      <c r="F801" s="145" t="s">
        <v>910</v>
      </c>
      <c r="G801" s="146" t="str">
        <f>IF(F801&gt;0.1,Import1!$N$6,"")</f>
        <v>€ /km</v>
      </c>
      <c r="H801" s="147" t="str">
        <f ca="1">IF(F801&gt;0.1,VLOOKUP(B801,Import1!$U:$X,Import1!$O$6,FALSE),"")</f>
        <v>4.614</v>
      </c>
      <c r="I801" s="123"/>
      <c r="J801" s="148" t="s">
        <v>534</v>
      </c>
      <c r="K801" s="164" t="s">
        <v>911</v>
      </c>
      <c r="L801" s="150">
        <v>112</v>
      </c>
      <c r="M801" s="150">
        <v>186</v>
      </c>
      <c r="O801" s="507"/>
    </row>
    <row r="802" spans="1:15" ht="10.199999999999999" customHeight="1" x14ac:dyDescent="0.4">
      <c r="A802" s="170">
        <v>799</v>
      </c>
      <c r="B802" s="36">
        <v>73349</v>
      </c>
      <c r="C802" s="170" t="s">
        <v>2067</v>
      </c>
      <c r="D802" s="265" t="s">
        <v>2125</v>
      </c>
      <c r="E802" s="265" t="s">
        <v>2126</v>
      </c>
      <c r="F802" s="139" t="s">
        <v>912</v>
      </c>
      <c r="G802" s="140" t="str">
        <f>IF(F802&gt;0.1,Import1!$N$6,"")</f>
        <v>€ /km</v>
      </c>
      <c r="H802" s="141" t="str">
        <f ca="1">IF(F802&gt;0.1,VLOOKUP(B802,Import1!$U:$X,Import1!$O$6,FALSE),"")</f>
        <v>5.620</v>
      </c>
      <c r="I802" s="123"/>
      <c r="J802" s="142" t="s">
        <v>534</v>
      </c>
      <c r="K802" s="163" t="s">
        <v>913</v>
      </c>
      <c r="L802" s="144">
        <v>132</v>
      </c>
      <c r="M802" s="144">
        <v>232</v>
      </c>
      <c r="O802" s="507"/>
    </row>
    <row r="803" spans="1:15" ht="10.199999999999999" customHeight="1" x14ac:dyDescent="0.4">
      <c r="A803" s="170">
        <v>800</v>
      </c>
      <c r="B803" s="36">
        <v>73350</v>
      </c>
      <c r="C803" s="170" t="s">
        <v>2067</v>
      </c>
      <c r="D803" s="265" t="s">
        <v>2125</v>
      </c>
      <c r="E803" s="265" t="s">
        <v>2126</v>
      </c>
      <c r="F803" s="145" t="s">
        <v>914</v>
      </c>
      <c r="G803" s="146" t="str">
        <f>IF(F803&gt;0.1,Import1!$N$6,"")</f>
        <v>€ /km</v>
      </c>
      <c r="H803" s="147" t="str">
        <f ca="1">IF(F803&gt;0.1,VLOOKUP(B803,Import1!$U:$X,Import1!$O$6,FALSE),"")</f>
        <v>6.380</v>
      </c>
      <c r="I803" s="123"/>
      <c r="J803" s="148" t="s">
        <v>534</v>
      </c>
      <c r="K803" s="164" t="s">
        <v>869</v>
      </c>
      <c r="L803" s="150">
        <v>196</v>
      </c>
      <c r="M803" s="150">
        <v>313</v>
      </c>
      <c r="O803" s="507"/>
    </row>
    <row r="804" spans="1:15" ht="10.199999999999999" customHeight="1" x14ac:dyDescent="0.4">
      <c r="A804" s="170">
        <v>801</v>
      </c>
      <c r="B804" s="36" t="s">
        <v>1119</v>
      </c>
      <c r="C804" s="170" t="s">
        <v>2067</v>
      </c>
      <c r="D804" s="265" t="s">
        <v>2125</v>
      </c>
      <c r="E804" s="265" t="s">
        <v>2126</v>
      </c>
      <c r="F804" s="139"/>
      <c r="G804" s="140" t="str">
        <f>IF(F804&gt;0.1,Import1!$N$6,"")</f>
        <v/>
      </c>
      <c r="H804" s="141" t="str">
        <f>IF(F804&gt;0.1,VLOOKUP(B804,Import1!$U:$X,Import1!$O$6,FALSE),"")</f>
        <v/>
      </c>
      <c r="I804" s="123"/>
      <c r="J804" s="142"/>
      <c r="K804" s="163"/>
      <c r="L804" s="144"/>
      <c r="M804" s="144"/>
      <c r="O804" s="507"/>
    </row>
    <row r="805" spans="1:15" ht="10.199999999999999" customHeight="1" x14ac:dyDescent="0.4">
      <c r="A805" s="170">
        <v>802</v>
      </c>
      <c r="B805" s="36">
        <v>73351</v>
      </c>
      <c r="C805" s="170" t="s">
        <v>2067</v>
      </c>
      <c r="D805" s="265" t="s">
        <v>2125</v>
      </c>
      <c r="E805" s="265" t="s">
        <v>2126</v>
      </c>
      <c r="F805" s="145" t="s">
        <v>915</v>
      </c>
      <c r="G805" s="146" t="str">
        <f>IF(F805&gt;0.1,Import1!$N$6,"")</f>
        <v>€ /km</v>
      </c>
      <c r="H805" s="147" t="str">
        <f ca="1">IF(F805&gt;0.1,VLOOKUP(B805,Import1!$U:$X,Import1!$O$6,FALSE),"")</f>
        <v>1.861</v>
      </c>
      <c r="I805" s="123"/>
      <c r="J805" s="148" t="s">
        <v>534</v>
      </c>
      <c r="K805" s="164" t="s">
        <v>916</v>
      </c>
      <c r="L805" s="150">
        <v>68</v>
      </c>
      <c r="M805" s="150">
        <v>96</v>
      </c>
      <c r="O805" s="507"/>
    </row>
    <row r="806" spans="1:15" ht="10.199999999999999" customHeight="1" x14ac:dyDescent="0.4">
      <c r="A806" s="170">
        <v>803</v>
      </c>
      <c r="B806" s="36">
        <v>73352</v>
      </c>
      <c r="C806" s="170" t="s">
        <v>2067</v>
      </c>
      <c r="D806" s="265" t="s">
        <v>2125</v>
      </c>
      <c r="E806" s="265" t="s">
        <v>2126</v>
      </c>
      <c r="F806" s="139" t="s">
        <v>917</v>
      </c>
      <c r="G806" s="140" t="str">
        <f>IF(F806&gt;0.1,Import1!$N$6,"")</f>
        <v>€ /km</v>
      </c>
      <c r="H806" s="141" t="str">
        <f ca="1">IF(F806&gt;0.1,VLOOKUP(B806,Import1!$U:$X,Import1!$O$6,FALSE),"")</f>
        <v>2.767</v>
      </c>
      <c r="I806" s="123"/>
      <c r="J806" s="142" t="s">
        <v>534</v>
      </c>
      <c r="K806" s="163" t="s">
        <v>597</v>
      </c>
      <c r="L806" s="144">
        <v>85</v>
      </c>
      <c r="M806" s="144">
        <v>132</v>
      </c>
      <c r="O806" s="507"/>
    </row>
    <row r="807" spans="1:15" ht="10.199999999999999" customHeight="1" x14ac:dyDescent="0.4">
      <c r="A807" s="170">
        <v>804</v>
      </c>
      <c r="B807" s="36">
        <v>73353</v>
      </c>
      <c r="C807" s="170" t="s">
        <v>2067</v>
      </c>
      <c r="D807" s="265" t="s">
        <v>2125</v>
      </c>
      <c r="E807" s="265" t="s">
        <v>2126</v>
      </c>
      <c r="F807" s="145" t="s">
        <v>918</v>
      </c>
      <c r="G807" s="146" t="str">
        <f>IF(F807&gt;0.1,Import1!$N$6,"")</f>
        <v>€ /km</v>
      </c>
      <c r="H807" s="147" t="str">
        <f ca="1">IF(F807&gt;0.1,VLOOKUP(B807,Import1!$U:$X,Import1!$O$6,FALSE),"")</f>
        <v>2.983</v>
      </c>
      <c r="I807" s="123"/>
      <c r="J807" s="148" t="s">
        <v>534</v>
      </c>
      <c r="K807" s="164" t="s">
        <v>859</v>
      </c>
      <c r="L807" s="150">
        <v>124</v>
      </c>
      <c r="M807" s="150">
        <v>164</v>
      </c>
      <c r="O807" s="507"/>
    </row>
    <row r="808" spans="1:15" ht="10.199999999999999" customHeight="1" x14ac:dyDescent="0.4">
      <c r="A808" s="170">
        <v>805</v>
      </c>
      <c r="B808" s="36">
        <v>73354</v>
      </c>
      <c r="C808" s="170" t="s">
        <v>2067</v>
      </c>
      <c r="D808" s="265" t="s">
        <v>2125</v>
      </c>
      <c r="E808" s="265" t="s">
        <v>2126</v>
      </c>
      <c r="F808" s="139" t="s">
        <v>1023</v>
      </c>
      <c r="G808" s="140" t="str">
        <f>IF(F808&gt;0.1,Import1!$N$6,"")</f>
        <v>€ /km</v>
      </c>
      <c r="H808" s="141" t="str">
        <f ca="1">IF(F808&gt;0.1,VLOOKUP(B808,Import1!$U:$X,Import1!$O$6,FALSE),"")</f>
        <v>4.629</v>
      </c>
      <c r="I808" s="123"/>
      <c r="J808" s="142" t="s">
        <v>534</v>
      </c>
      <c r="K808" s="163">
        <v>11.4</v>
      </c>
      <c r="L808" s="144">
        <v>140</v>
      </c>
      <c r="M808" s="144">
        <v>180</v>
      </c>
      <c r="O808" s="507"/>
    </row>
    <row r="809" spans="1:15" ht="10.199999999999999" customHeight="1" x14ac:dyDescent="0.4">
      <c r="A809" s="170">
        <v>806</v>
      </c>
      <c r="B809" s="36">
        <v>73355</v>
      </c>
      <c r="C809" s="170" t="s">
        <v>2067</v>
      </c>
      <c r="D809" s="265" t="s">
        <v>2125</v>
      </c>
      <c r="E809" s="265" t="s">
        <v>2126</v>
      </c>
      <c r="F809" s="145" t="s">
        <v>919</v>
      </c>
      <c r="G809" s="146" t="str">
        <f>IF(F809&gt;0.1,Import1!$N$6,"")</f>
        <v>€ /km</v>
      </c>
      <c r="H809" s="147" t="str">
        <f ca="1">IF(F809&gt;0.1,VLOOKUP(B809,Import1!$U:$X,Import1!$O$6,FALSE),"")</f>
        <v>5.748</v>
      </c>
      <c r="I809" s="123"/>
      <c r="J809" s="148" t="s">
        <v>534</v>
      </c>
      <c r="K809" s="164" t="s">
        <v>610</v>
      </c>
      <c r="L809" s="150">
        <v>145</v>
      </c>
      <c r="M809" s="150">
        <v>251</v>
      </c>
      <c r="O809" s="507"/>
    </row>
    <row r="810" spans="1:15" ht="10.199999999999999" customHeight="1" x14ac:dyDescent="0.4">
      <c r="A810" s="170">
        <v>807</v>
      </c>
      <c r="B810" s="36" t="s">
        <v>1119</v>
      </c>
      <c r="C810" s="170" t="s">
        <v>2068</v>
      </c>
      <c r="D810" s="265" t="s">
        <v>2125</v>
      </c>
      <c r="E810" s="265" t="s">
        <v>2127</v>
      </c>
      <c r="H810" s="153"/>
      <c r="I810" s="123"/>
      <c r="K810" s="123"/>
      <c r="O810" s="507"/>
    </row>
    <row r="811" spans="1:15" ht="9" customHeight="1" x14ac:dyDescent="0.4">
      <c r="A811" s="170">
        <v>808</v>
      </c>
      <c r="B811" s="36" t="s">
        <v>1119</v>
      </c>
      <c r="C811" s="170" t="s">
        <v>2068</v>
      </c>
      <c r="D811" s="265" t="s">
        <v>2125</v>
      </c>
      <c r="E811" s="265" t="s">
        <v>2127</v>
      </c>
      <c r="F811" s="523" t="str">
        <f>VLOOKUP(C811,GrupeTable!A:P,13,0)</f>
        <v>Kabel za alarme(Eca)</v>
      </c>
      <c r="G811" s="52"/>
      <c r="H811" s="525" t="str">
        <f>VLOOKUP(C811,GrupeTable!A:P,14,0)</f>
        <v>AF Type</v>
      </c>
      <c r="I811" s="525"/>
      <c r="J811" s="525" t="e">
        <f>_xlfn.XLOOKUP(C811,#REF!,#REF!)</f>
        <v>#REF!</v>
      </c>
      <c r="K811" s="520" t="str">
        <f>VLOOKUP(C811,GrupeTable!A:P,15,0)</f>
        <v>Kabel za alarmne sustave</v>
      </c>
      <c r="L811" s="521"/>
      <c r="M811" s="522"/>
      <c r="O811" s="507"/>
    </row>
    <row r="812" spans="1:15" ht="9" customHeight="1" x14ac:dyDescent="0.4">
      <c r="A812" s="170">
        <v>809</v>
      </c>
      <c r="B812" s="36" t="s">
        <v>1119</v>
      </c>
      <c r="C812" s="170" t="s">
        <v>2068</v>
      </c>
      <c r="D812" s="265" t="s">
        <v>2125</v>
      </c>
      <c r="E812" s="265" t="s">
        <v>2127</v>
      </c>
      <c r="F812" s="524"/>
      <c r="G812" s="53"/>
      <c r="H812" s="526"/>
      <c r="I812" s="526"/>
      <c r="J812" s="526"/>
      <c r="K812" s="56"/>
      <c r="L812" s="54"/>
      <c r="M812" s="55">
        <f>VLOOKUP(C811,GrupeTable!A:P,16,0)</f>
        <v>0</v>
      </c>
      <c r="O812" s="507"/>
    </row>
    <row r="813" spans="1:15" ht="5.0999999999999996" customHeight="1" x14ac:dyDescent="0.4">
      <c r="A813" s="170">
        <v>810</v>
      </c>
      <c r="B813" s="36" t="s">
        <v>1119</v>
      </c>
      <c r="C813" s="170" t="s">
        <v>2068</v>
      </c>
      <c r="D813" s="265" t="s">
        <v>2125</v>
      </c>
      <c r="E813" s="265" t="s">
        <v>2127</v>
      </c>
      <c r="F813" s="46"/>
      <c r="G813" s="2"/>
      <c r="H813" s="113"/>
      <c r="I813" s="45"/>
      <c r="J813" s="57"/>
      <c r="K813" s="47"/>
      <c r="L813" s="50"/>
      <c r="M813" s="48"/>
      <c r="O813" s="507"/>
    </row>
    <row r="814" spans="1:15" ht="10.199999999999999" customHeight="1" x14ac:dyDescent="0.4">
      <c r="A814" s="170">
        <v>811</v>
      </c>
      <c r="B814" s="36">
        <v>73401</v>
      </c>
      <c r="C814" s="170" t="s">
        <v>2068</v>
      </c>
      <c r="D814" s="265" t="s">
        <v>2125</v>
      </c>
      <c r="E814" s="265" t="s">
        <v>2127</v>
      </c>
      <c r="F814" s="139" t="s">
        <v>928</v>
      </c>
      <c r="G814" s="140" t="str">
        <f>IF(F814&gt;0.1,Import1!$N$6,"")</f>
        <v>€ /km</v>
      </c>
      <c r="H814" s="141" t="str">
        <f ca="1">IF(F814&gt;0.1,VLOOKUP(B814,Import1!$U:$X,Import1!$O$6,FALSE),"")</f>
        <v>315</v>
      </c>
      <c r="I814" s="123"/>
      <c r="J814" s="142">
        <v>100</v>
      </c>
      <c r="K814" s="163">
        <v>3.6</v>
      </c>
      <c r="L814" s="144">
        <v>8.4499999999999993</v>
      </c>
      <c r="M814" s="144">
        <v>21</v>
      </c>
      <c r="O814" s="507"/>
    </row>
    <row r="815" spans="1:15" ht="10.199999999999999" customHeight="1" x14ac:dyDescent="0.4">
      <c r="A815" s="170">
        <v>812</v>
      </c>
      <c r="B815" s="36">
        <v>73402</v>
      </c>
      <c r="C815" s="170" t="s">
        <v>2068</v>
      </c>
      <c r="D815" s="265" t="s">
        <v>2125</v>
      </c>
      <c r="E815" s="265" t="s">
        <v>2127</v>
      </c>
      <c r="F815" s="145" t="s">
        <v>929</v>
      </c>
      <c r="G815" s="146" t="str">
        <f>IF(F815&gt;0.1,Import1!$N$6,"")</f>
        <v>€ /km</v>
      </c>
      <c r="H815" s="147" t="str">
        <f ca="1">IF(F815&gt;0.1,VLOOKUP(B815,Import1!$U:$X,Import1!$O$6,FALSE),"")</f>
        <v>320</v>
      </c>
      <c r="I815" s="123"/>
      <c r="J815" s="148">
        <v>100</v>
      </c>
      <c r="K815" s="164">
        <v>4.0999999999999996</v>
      </c>
      <c r="L815" s="150">
        <v>12.67</v>
      </c>
      <c r="M815" s="150">
        <v>26</v>
      </c>
      <c r="O815" s="507"/>
    </row>
    <row r="816" spans="1:15" ht="10.199999999999999" customHeight="1" x14ac:dyDescent="0.4">
      <c r="A816" s="170">
        <v>813</v>
      </c>
      <c r="B816" s="36">
        <v>73403</v>
      </c>
      <c r="C816" s="170" t="s">
        <v>2068</v>
      </c>
      <c r="D816" s="265" t="s">
        <v>2125</v>
      </c>
      <c r="E816" s="265" t="s">
        <v>2127</v>
      </c>
      <c r="F816" s="139" t="s">
        <v>930</v>
      </c>
      <c r="G816" s="140" t="str">
        <f>IF(F816&gt;0.1,Import1!$N$6,"")</f>
        <v>€ /km</v>
      </c>
      <c r="H816" s="141" t="str">
        <f ca="1">IF(F816&gt;0.1,VLOOKUP(B816,Import1!$U:$X,Import1!$O$6,FALSE),"")</f>
        <v>499</v>
      </c>
      <c r="I816" s="123"/>
      <c r="J816" s="142">
        <v>100</v>
      </c>
      <c r="K816" s="163">
        <v>4.5</v>
      </c>
      <c r="L816" s="144">
        <v>16.899999999999999</v>
      </c>
      <c r="M816" s="144">
        <v>33</v>
      </c>
      <c r="O816" s="507"/>
    </row>
    <row r="817" spans="1:15" ht="10.199999999999999" customHeight="1" x14ac:dyDescent="0.4">
      <c r="A817" s="170">
        <v>814</v>
      </c>
      <c r="B817" s="36">
        <v>73404</v>
      </c>
      <c r="C817" s="170" t="s">
        <v>2068</v>
      </c>
      <c r="D817" s="265" t="s">
        <v>2125</v>
      </c>
      <c r="E817" s="265" t="s">
        <v>2127</v>
      </c>
      <c r="F817" s="145" t="s">
        <v>931</v>
      </c>
      <c r="G817" s="146" t="str">
        <f>IF(F817&gt;0.1,Import1!$N$6,"")</f>
        <v>€ /km</v>
      </c>
      <c r="H817" s="147" t="str">
        <f ca="1">IF(F817&gt;0.1,VLOOKUP(B817,Import1!$U:$X,Import1!$O$6,FALSE),"")</f>
        <v>647</v>
      </c>
      <c r="I817" s="123"/>
      <c r="J817" s="148">
        <v>100</v>
      </c>
      <c r="K817" s="164">
        <v>5.35</v>
      </c>
      <c r="L817" s="150">
        <v>25.34</v>
      </c>
      <c r="M817" s="150">
        <v>45</v>
      </c>
      <c r="O817" s="507"/>
    </row>
    <row r="818" spans="1:15" ht="10.199999999999999" customHeight="1" x14ac:dyDescent="0.4">
      <c r="A818" s="170">
        <v>815</v>
      </c>
      <c r="B818" s="36" t="s">
        <v>1119</v>
      </c>
      <c r="C818" s="170" t="s">
        <v>2068</v>
      </c>
      <c r="D818" s="265" t="s">
        <v>2125</v>
      </c>
      <c r="E818" s="265" t="s">
        <v>2127</v>
      </c>
      <c r="F818" s="139"/>
      <c r="G818" s="140" t="str">
        <f>IF(F818&gt;0.1,Import1!$N$6,"")</f>
        <v/>
      </c>
      <c r="H818" s="141" t="str">
        <f>IF(F818&gt;0.1,VLOOKUP(B818,Import1!$U:$X,Import1!$O$6,FALSE),"")</f>
        <v/>
      </c>
      <c r="I818" s="123"/>
      <c r="J818" s="142"/>
      <c r="K818" s="163"/>
      <c r="L818" s="144"/>
      <c r="M818" s="144"/>
      <c r="O818" s="507"/>
    </row>
    <row r="819" spans="1:15" ht="10.199999999999999" customHeight="1" x14ac:dyDescent="0.4">
      <c r="A819" s="170">
        <v>816</v>
      </c>
      <c r="B819" s="36">
        <v>73405</v>
      </c>
      <c r="C819" s="170" t="s">
        <v>2068</v>
      </c>
      <c r="D819" s="265" t="s">
        <v>2125</v>
      </c>
      <c r="E819" s="265" t="s">
        <v>2127</v>
      </c>
      <c r="F819" s="145" t="s">
        <v>932</v>
      </c>
      <c r="G819" s="146" t="str">
        <f>IF(F819&gt;0.1,Import1!$N$6,"")</f>
        <v>€ /km</v>
      </c>
      <c r="H819" s="147" t="str">
        <f ca="1">IF(F819&gt;0.1,VLOOKUP(B819,Import1!$U:$X,Import1!$O$6,FALSE),"")</f>
        <v>465</v>
      </c>
      <c r="I819" s="123"/>
      <c r="J819" s="148">
        <v>100</v>
      </c>
      <c r="K819" s="164">
        <v>4.6500000000000004</v>
      </c>
      <c r="L819" s="150">
        <v>18.05</v>
      </c>
      <c r="M819" s="150">
        <v>35</v>
      </c>
      <c r="O819" s="507"/>
    </row>
    <row r="820" spans="1:15" ht="10.199999999999999" customHeight="1" x14ac:dyDescent="0.4">
      <c r="A820" s="170">
        <v>817</v>
      </c>
      <c r="B820" s="36">
        <v>73406</v>
      </c>
      <c r="C820" s="170" t="s">
        <v>2068</v>
      </c>
      <c r="D820" s="265" t="s">
        <v>2125</v>
      </c>
      <c r="E820" s="265" t="s">
        <v>2127</v>
      </c>
      <c r="F820" s="139" t="s">
        <v>933</v>
      </c>
      <c r="G820" s="140" t="str">
        <f>IF(F820&gt;0.1,Import1!$N$6,"")</f>
        <v>€ /km</v>
      </c>
      <c r="H820" s="141" t="str">
        <f ca="1">IF(F820&gt;0.1,VLOOKUP(B820,Import1!$U:$X,Import1!$O$6,FALSE),"")</f>
        <v>668</v>
      </c>
      <c r="I820" s="123"/>
      <c r="J820" s="142" t="s">
        <v>534</v>
      </c>
      <c r="K820" s="163">
        <v>5.35</v>
      </c>
      <c r="L820" s="144">
        <v>27.07</v>
      </c>
      <c r="M820" s="144">
        <v>50</v>
      </c>
      <c r="O820" s="507"/>
    </row>
    <row r="821" spans="1:15" ht="10.199999999999999" customHeight="1" x14ac:dyDescent="0.4">
      <c r="A821" s="170">
        <v>818</v>
      </c>
      <c r="B821" s="36">
        <v>73407</v>
      </c>
      <c r="C821" s="170" t="s">
        <v>2068</v>
      </c>
      <c r="D821" s="265" t="s">
        <v>2125</v>
      </c>
      <c r="E821" s="265" t="s">
        <v>2127</v>
      </c>
      <c r="F821" s="145" t="s">
        <v>934</v>
      </c>
      <c r="G821" s="146" t="str">
        <f>IF(F821&gt;0.1,Import1!$N$6,"")</f>
        <v>€ /km</v>
      </c>
      <c r="H821" s="147" t="str">
        <f ca="1">IF(F821&gt;0.1,VLOOKUP(B821,Import1!$U:$X,Import1!$O$6,FALSE),"")</f>
        <v>1.040</v>
      </c>
      <c r="I821" s="123"/>
      <c r="J821" s="148" t="s">
        <v>534</v>
      </c>
      <c r="K821" s="164">
        <v>6.3</v>
      </c>
      <c r="L821" s="150">
        <v>39.74</v>
      </c>
      <c r="M821" s="150">
        <v>66</v>
      </c>
      <c r="O821" s="507"/>
    </row>
    <row r="822" spans="1:15" ht="10.199999999999999" customHeight="1" x14ac:dyDescent="0.4">
      <c r="A822" s="170">
        <v>819</v>
      </c>
      <c r="B822" s="36" t="s">
        <v>1119</v>
      </c>
      <c r="C822" s="170" t="s">
        <v>2069</v>
      </c>
      <c r="D822" s="265" t="s">
        <v>2125</v>
      </c>
      <c r="E822" s="265" t="s">
        <v>2128</v>
      </c>
      <c r="H822" s="153"/>
      <c r="I822" s="123"/>
      <c r="K822" s="123"/>
      <c r="O822" s="507"/>
    </row>
    <row r="823" spans="1:15" ht="9" customHeight="1" x14ac:dyDescent="0.4">
      <c r="A823" s="170">
        <v>820</v>
      </c>
      <c r="B823" s="36" t="s">
        <v>1119</v>
      </c>
      <c r="C823" s="170" t="s">
        <v>2069</v>
      </c>
      <c r="D823" s="265" t="s">
        <v>2125</v>
      </c>
      <c r="E823" s="265" t="s">
        <v>2128</v>
      </c>
      <c r="F823" s="523" t="str">
        <f>VLOOKUP(C823,GrupeTable!A:P,13,0)</f>
        <v>Kabel za zvučnike(Eca)</v>
      </c>
      <c r="G823" s="52"/>
      <c r="H823" s="525" t="str">
        <f>VLOOKUP(C823,GrupeTable!A:P,14,0)</f>
        <v>LFZ-XY | NYFAZ</v>
      </c>
      <c r="I823" s="525"/>
      <c r="J823" s="525" t="e">
        <f>_xlfn.XLOOKUP(C823,#REF!,#REF!)</f>
        <v>#REF!</v>
      </c>
      <c r="K823" s="520" t="str">
        <f>VLOOKUP(C823,GrupeTable!A:P,15,0)</f>
        <v>Kabel za zvučnike</v>
      </c>
      <c r="L823" s="521"/>
      <c r="M823" s="522"/>
      <c r="O823" s="507"/>
    </row>
    <row r="824" spans="1:15" ht="9" customHeight="1" x14ac:dyDescent="0.4">
      <c r="A824" s="170">
        <v>821</v>
      </c>
      <c r="B824" s="36" t="s">
        <v>1119</v>
      </c>
      <c r="C824" s="170" t="s">
        <v>2069</v>
      </c>
      <c r="D824" s="265" t="s">
        <v>2125</v>
      </c>
      <c r="E824" s="265" t="s">
        <v>2128</v>
      </c>
      <c r="F824" s="524"/>
      <c r="G824" s="53"/>
      <c r="H824" s="526"/>
      <c r="I824" s="526"/>
      <c r="J824" s="526"/>
      <c r="K824" s="56"/>
      <c r="L824" s="54"/>
      <c r="M824" s="55">
        <f>VLOOKUP(C823,GrupeTable!A:P,16,0)</f>
        <v>0</v>
      </c>
      <c r="O824" s="507"/>
    </row>
    <row r="825" spans="1:15" ht="5.0999999999999996" customHeight="1" x14ac:dyDescent="0.4">
      <c r="A825" s="170">
        <v>822</v>
      </c>
      <c r="B825" s="36" t="s">
        <v>1119</v>
      </c>
      <c r="C825" s="170" t="s">
        <v>2069</v>
      </c>
      <c r="D825" s="265" t="s">
        <v>2125</v>
      </c>
      <c r="E825" s="265" t="s">
        <v>2128</v>
      </c>
      <c r="F825" s="46"/>
      <c r="G825" s="2"/>
      <c r="H825" s="113"/>
      <c r="I825" s="45"/>
      <c r="J825" s="57"/>
      <c r="K825" s="47"/>
      <c r="L825" s="50"/>
      <c r="M825" s="48"/>
      <c r="O825" s="507"/>
    </row>
    <row r="826" spans="1:15" ht="10.199999999999999" customHeight="1" x14ac:dyDescent="0.4">
      <c r="A826" s="170">
        <v>823</v>
      </c>
      <c r="B826" s="36">
        <v>73501</v>
      </c>
      <c r="C826" s="170" t="s">
        <v>2069</v>
      </c>
      <c r="D826" s="265" t="s">
        <v>2125</v>
      </c>
      <c r="E826" s="265" t="s">
        <v>2128</v>
      </c>
      <c r="F826" s="139" t="s">
        <v>1027</v>
      </c>
      <c r="G826" s="140" t="str">
        <f>IF(F826&gt;0.1,Import1!$N$6,"")</f>
        <v>€ /km</v>
      </c>
      <c r="H826" s="141" t="str">
        <f ca="1">IF(F826&gt;0.1,VLOOKUP(B826,Import1!$U:$X,Import1!$O$6,FALSE),"")</f>
        <v>199</v>
      </c>
      <c r="I826" s="123"/>
      <c r="J826" s="142">
        <v>100</v>
      </c>
      <c r="K826" s="163" t="s">
        <v>1138</v>
      </c>
      <c r="L826" s="144">
        <v>9.6</v>
      </c>
      <c r="M826" s="144">
        <v>21</v>
      </c>
      <c r="O826" s="507"/>
    </row>
    <row r="827" spans="1:15" ht="10.199999999999999" customHeight="1" x14ac:dyDescent="0.4">
      <c r="A827" s="170">
        <v>824</v>
      </c>
      <c r="B827" s="36">
        <v>73502</v>
      </c>
      <c r="C827" s="170" t="s">
        <v>2069</v>
      </c>
      <c r="D827" s="265" t="s">
        <v>2125</v>
      </c>
      <c r="E827" s="265" t="s">
        <v>2128</v>
      </c>
      <c r="F827" s="145" t="s">
        <v>920</v>
      </c>
      <c r="G827" s="146" t="str">
        <f>IF(F827&gt;0.1,Import1!$N$6,"")</f>
        <v>€ /km</v>
      </c>
      <c r="H827" s="147" t="str">
        <f ca="1">IF(F827&gt;0.1,VLOOKUP(B827,Import1!$U:$X,Import1!$O$6,FALSE),"")</f>
        <v>244</v>
      </c>
      <c r="I827" s="123"/>
      <c r="J827" s="148">
        <v>100</v>
      </c>
      <c r="K827" s="164" t="s">
        <v>921</v>
      </c>
      <c r="L827" s="150">
        <v>15</v>
      </c>
      <c r="M827" s="150">
        <v>22</v>
      </c>
      <c r="O827" s="507"/>
    </row>
    <row r="828" spans="1:15" ht="10.199999999999999" customHeight="1" x14ac:dyDescent="0.4">
      <c r="A828" s="170">
        <v>825</v>
      </c>
      <c r="B828" s="36">
        <v>73503</v>
      </c>
      <c r="C828" s="170" t="s">
        <v>2069</v>
      </c>
      <c r="D828" s="265" t="s">
        <v>2125</v>
      </c>
      <c r="E828" s="265" t="s">
        <v>2128</v>
      </c>
      <c r="F828" s="139" t="s">
        <v>922</v>
      </c>
      <c r="G828" s="140" t="str">
        <f>IF(F828&gt;0.1,Import1!$N$6,"")</f>
        <v>€ /km</v>
      </c>
      <c r="H828" s="141" t="str">
        <f ca="1">IF(F828&gt;0.1,VLOOKUP(B828,Import1!$U:$X,Import1!$O$6,FALSE),"")</f>
        <v>409</v>
      </c>
      <c r="I828" s="123"/>
      <c r="J828" s="142">
        <v>100</v>
      </c>
      <c r="K828" s="163" t="s">
        <v>923</v>
      </c>
      <c r="L828" s="144">
        <v>20</v>
      </c>
      <c r="M828" s="144">
        <v>28</v>
      </c>
      <c r="O828" s="507"/>
    </row>
    <row r="829" spans="1:15" ht="10.199999999999999" customHeight="1" x14ac:dyDescent="0.4">
      <c r="A829" s="170">
        <v>826</v>
      </c>
      <c r="B829" s="36">
        <v>73504</v>
      </c>
      <c r="C829" s="170" t="s">
        <v>2069</v>
      </c>
      <c r="D829" s="265" t="s">
        <v>2125</v>
      </c>
      <c r="E829" s="265" t="s">
        <v>2128</v>
      </c>
      <c r="F829" s="145" t="s">
        <v>924</v>
      </c>
      <c r="G829" s="146" t="str">
        <f>IF(F829&gt;0.1,Import1!$N$6,"")</f>
        <v>€ /km</v>
      </c>
      <c r="H829" s="147" t="str">
        <f ca="1">IF(F829&gt;0.1,VLOOKUP(B829,Import1!$U:$X,Import1!$O$6,FALSE),"")</f>
        <v>537</v>
      </c>
      <c r="I829" s="123"/>
      <c r="J829" s="148">
        <v>100</v>
      </c>
      <c r="K829" s="164" t="s">
        <v>925</v>
      </c>
      <c r="L829" s="150">
        <v>30</v>
      </c>
      <c r="M829" s="150">
        <v>37</v>
      </c>
      <c r="O829" s="507"/>
    </row>
    <row r="830" spans="1:15" ht="10.199999999999999" customHeight="1" x14ac:dyDescent="0.4">
      <c r="A830" s="170">
        <v>827</v>
      </c>
      <c r="B830" s="36">
        <v>73505</v>
      </c>
      <c r="C830" s="170" t="s">
        <v>2069</v>
      </c>
      <c r="D830" s="265" t="s">
        <v>2125</v>
      </c>
      <c r="E830" s="265" t="s">
        <v>2128</v>
      </c>
      <c r="F830" s="139" t="s">
        <v>926</v>
      </c>
      <c r="G830" s="140" t="str">
        <f>IF(F830&gt;0.1,Import1!$N$6,"")</f>
        <v>€ /km</v>
      </c>
      <c r="H830" s="141" t="str">
        <f ca="1">IF(F830&gt;0.1,VLOOKUP(B830,Import1!$U:$X,Import1!$O$6,FALSE),"")</f>
        <v>892</v>
      </c>
      <c r="I830" s="123"/>
      <c r="J830" s="142">
        <v>100</v>
      </c>
      <c r="K830" s="163" t="s">
        <v>927</v>
      </c>
      <c r="L830" s="144">
        <v>50</v>
      </c>
      <c r="M830" s="144">
        <v>60</v>
      </c>
      <c r="O830" s="507"/>
    </row>
    <row r="831" spans="1:15" ht="10.199999999999999" customHeight="1" x14ac:dyDescent="0.4">
      <c r="A831" s="170">
        <v>828</v>
      </c>
      <c r="B831" s="36">
        <v>73506</v>
      </c>
      <c r="C831" s="170" t="s">
        <v>2069</v>
      </c>
      <c r="D831" s="265" t="s">
        <v>2125</v>
      </c>
      <c r="E831" s="265" t="s">
        <v>2128</v>
      </c>
      <c r="F831" s="145" t="s">
        <v>1026</v>
      </c>
      <c r="G831" s="146" t="str">
        <f>IF(F831&gt;0.1,Import1!$N$6,"")</f>
        <v>€ /km</v>
      </c>
      <c r="H831" s="147" t="str">
        <f ca="1">IF(F831&gt;0.1,VLOOKUP(B831,Import1!$U:$X,Import1!$O$6,FALSE),"")</f>
        <v>1.727</v>
      </c>
      <c r="I831" s="123"/>
      <c r="J831" s="148">
        <v>100</v>
      </c>
      <c r="K831" s="164" t="s">
        <v>1139</v>
      </c>
      <c r="L831" s="150">
        <v>76.8</v>
      </c>
      <c r="M831" s="150">
        <v>110</v>
      </c>
      <c r="O831" s="507"/>
    </row>
    <row r="832" spans="1:15" ht="10.199999999999999" customHeight="1" x14ac:dyDescent="0.4">
      <c r="A832" s="170">
        <v>829</v>
      </c>
      <c r="B832" s="36" t="s">
        <v>1119</v>
      </c>
      <c r="C832" s="170" t="s">
        <v>2070</v>
      </c>
      <c r="D832" s="265" t="s">
        <v>2125</v>
      </c>
      <c r="E832" s="265" t="s">
        <v>2129</v>
      </c>
      <c r="H832" s="153"/>
      <c r="I832" s="123"/>
      <c r="K832" s="123"/>
      <c r="O832" s="507"/>
    </row>
    <row r="833" spans="1:15" ht="9" customHeight="1" x14ac:dyDescent="0.4">
      <c r="A833" s="170">
        <v>830</v>
      </c>
      <c r="B833" s="36" t="s">
        <v>1119</v>
      </c>
      <c r="C833" s="170" t="s">
        <v>2070</v>
      </c>
      <c r="D833" s="265" t="s">
        <v>2125</v>
      </c>
      <c r="E833" s="265" t="s">
        <v>2129</v>
      </c>
      <c r="F833" s="523" t="str">
        <f>VLOOKUP(C833,GrupeTable!A:P,13,0)</f>
        <v>Profibus(Eca)</v>
      </c>
      <c r="G833" s="52"/>
      <c r="H833" s="525">
        <f>VLOOKUP(C833,GrupeTable!A:P,14,0)</f>
        <v>0</v>
      </c>
      <c r="I833" s="525"/>
      <c r="J833" s="525" t="e">
        <f>_xlfn.XLOOKUP(C833,#REF!,#REF!)</f>
        <v>#REF!</v>
      </c>
      <c r="K833" s="520" t="str">
        <f>VLOOKUP(C833,GrupeTable!A:P,15,0)</f>
        <v>Kabeli za bus sisteme</v>
      </c>
      <c r="L833" s="521"/>
      <c r="M833" s="522"/>
      <c r="O833" s="507"/>
    </row>
    <row r="834" spans="1:15" ht="9" customHeight="1" x14ac:dyDescent="0.4">
      <c r="A834" s="170">
        <v>831</v>
      </c>
      <c r="B834" s="36" t="s">
        <v>1119</v>
      </c>
      <c r="C834" s="170" t="s">
        <v>2070</v>
      </c>
      <c r="D834" s="265" t="s">
        <v>2125</v>
      </c>
      <c r="E834" s="265" t="s">
        <v>2129</v>
      </c>
      <c r="F834" s="524"/>
      <c r="G834" s="53"/>
      <c r="H834" s="526"/>
      <c r="I834" s="526"/>
      <c r="J834" s="526"/>
      <c r="K834" s="56"/>
      <c r="L834" s="54"/>
      <c r="M834" s="55" t="str">
        <f>VLOOKUP(C833,GrupeTable!A:P,16,0)</f>
        <v>Profibus</v>
      </c>
      <c r="O834" s="507"/>
    </row>
    <row r="835" spans="1:15" ht="5.0999999999999996" customHeight="1" x14ac:dyDescent="0.4">
      <c r="A835" s="170">
        <v>832</v>
      </c>
      <c r="B835" s="36" t="s">
        <v>1119</v>
      </c>
      <c r="C835" s="170" t="s">
        <v>2070</v>
      </c>
      <c r="D835" s="265" t="s">
        <v>2125</v>
      </c>
      <c r="E835" s="265" t="s">
        <v>2129</v>
      </c>
      <c r="F835" s="46"/>
      <c r="G835" s="2"/>
      <c r="H835" s="113"/>
      <c r="I835" s="45"/>
      <c r="J835" s="57"/>
      <c r="K835" s="47"/>
      <c r="L835" s="50"/>
      <c r="M835" s="48"/>
      <c r="O835" s="507"/>
    </row>
    <row r="836" spans="1:15" ht="10.199999999999999" customHeight="1" x14ac:dyDescent="0.4">
      <c r="A836" s="170">
        <v>833</v>
      </c>
      <c r="B836" s="36">
        <v>73601</v>
      </c>
      <c r="C836" s="170" t="s">
        <v>2070</v>
      </c>
      <c r="D836" s="265" t="s">
        <v>2125</v>
      </c>
      <c r="E836" s="265" t="s">
        <v>2129</v>
      </c>
      <c r="F836" s="139" t="s">
        <v>1033</v>
      </c>
      <c r="G836" s="140" t="str">
        <f>IF(F836&gt;0.1,Import1!$N$6,"")</f>
        <v>€ /km</v>
      </c>
      <c r="H836" s="141" t="str">
        <f ca="1">IF(F836&gt;0.1,VLOOKUP(B836,Import1!$U:$X,Import1!$O$6,FALSE),"")</f>
        <v>2.297</v>
      </c>
      <c r="I836" s="123"/>
      <c r="J836" s="142" t="s">
        <v>534</v>
      </c>
      <c r="K836" s="163">
        <v>8</v>
      </c>
      <c r="L836" s="144">
        <v>30.1</v>
      </c>
      <c r="M836" s="144">
        <v>74</v>
      </c>
      <c r="O836" s="507"/>
    </row>
    <row r="837" spans="1:15" ht="10.199999999999999" customHeight="1" x14ac:dyDescent="0.4">
      <c r="A837" s="170">
        <v>834</v>
      </c>
      <c r="B837" s="36">
        <v>73602</v>
      </c>
      <c r="C837" s="170" t="s">
        <v>2070</v>
      </c>
      <c r="D837" s="265" t="s">
        <v>2125</v>
      </c>
      <c r="E837" s="265" t="s">
        <v>2129</v>
      </c>
      <c r="F837" s="145" t="s">
        <v>1034</v>
      </c>
      <c r="G837" s="146" t="str">
        <f>IF(F837&gt;0.1,Import1!$N$6,"")</f>
        <v>€ /km</v>
      </c>
      <c r="H837" s="147" t="str">
        <f ca="1">IF(F837&gt;0.1,VLOOKUP(B837,Import1!$U:$X,Import1!$O$6,FALSE),"")</f>
        <v>727</v>
      </c>
      <c r="I837" s="123"/>
      <c r="J837" s="148" t="s">
        <v>534</v>
      </c>
      <c r="K837" s="164">
        <v>6.6</v>
      </c>
      <c r="L837" s="150">
        <v>21</v>
      </c>
      <c r="M837" s="150">
        <v>54</v>
      </c>
      <c r="O837" s="507"/>
    </row>
    <row r="838" spans="1:15" ht="10.199999999999999" customHeight="1" x14ac:dyDescent="0.6">
      <c r="A838" s="170">
        <v>835</v>
      </c>
      <c r="B838" s="36" t="s">
        <v>1119</v>
      </c>
      <c r="C838" s="170" t="s">
        <v>2071</v>
      </c>
      <c r="D838" s="265" t="s">
        <v>2130</v>
      </c>
      <c r="E838" s="265" t="s">
        <v>2131</v>
      </c>
      <c r="H838" s="153"/>
      <c r="I838" s="123"/>
      <c r="K838" s="123"/>
      <c r="O838" s="166"/>
    </row>
    <row r="839" spans="1:15" ht="9" customHeight="1" x14ac:dyDescent="0.4">
      <c r="A839" s="170">
        <v>836</v>
      </c>
      <c r="B839" s="36" t="s">
        <v>1119</v>
      </c>
      <c r="C839" s="170" t="s">
        <v>2071</v>
      </c>
      <c r="D839" s="265" t="s">
        <v>2130</v>
      </c>
      <c r="E839" s="265" t="s">
        <v>2131</v>
      </c>
      <c r="F839" s="523" t="str">
        <f>VLOOKUP(C839,GrupeTable!A:P,13,0)</f>
        <v>Koaxial(Eca)</v>
      </c>
      <c r="G839" s="52"/>
      <c r="H839" s="525">
        <f>VLOOKUP(C839,GrupeTable!A:P,14,0)</f>
        <v>0</v>
      </c>
      <c r="I839" s="525"/>
      <c r="J839" s="525" t="e">
        <f>_xlfn.XLOOKUP(C839,#REF!,#REF!)</f>
        <v>#REF!</v>
      </c>
      <c r="K839" s="520" t="str">
        <f>VLOOKUP(C839,GrupeTable!A:P,15,0)</f>
        <v>Koaksijalni priključni (drop) i glavni (trunk) kabeli</v>
      </c>
      <c r="L839" s="521"/>
      <c r="M839" s="522"/>
      <c r="O839" s="508" t="s">
        <v>2149</v>
      </c>
    </row>
    <row r="840" spans="1:15" ht="9" customHeight="1" x14ac:dyDescent="0.4">
      <c r="A840" s="170">
        <v>837</v>
      </c>
      <c r="B840" s="36" t="s">
        <v>1119</v>
      </c>
      <c r="C840" s="170" t="s">
        <v>2071</v>
      </c>
      <c r="D840" s="265" t="s">
        <v>2130</v>
      </c>
      <c r="E840" s="265" t="s">
        <v>2131</v>
      </c>
      <c r="F840" s="524"/>
      <c r="G840" s="53"/>
      <c r="H840" s="526"/>
      <c r="I840" s="526"/>
      <c r="J840" s="526"/>
      <c r="K840" s="56"/>
      <c r="L840" s="54"/>
      <c r="M840" s="55" t="str">
        <f>VLOOKUP(C839,GrupeTable!A:P,16,0)</f>
        <v>MIL-C-17, EN 50117-6, EN 50117-2</v>
      </c>
      <c r="O840" s="508"/>
    </row>
    <row r="841" spans="1:15" ht="5.0999999999999996" customHeight="1" x14ac:dyDescent="0.4">
      <c r="A841" s="170">
        <v>838</v>
      </c>
      <c r="B841" s="36" t="s">
        <v>1119</v>
      </c>
      <c r="C841" s="170" t="s">
        <v>2071</v>
      </c>
      <c r="D841" s="265" t="s">
        <v>2130</v>
      </c>
      <c r="E841" s="265" t="s">
        <v>2131</v>
      </c>
      <c r="F841" s="46"/>
      <c r="G841" s="2"/>
      <c r="H841" s="113"/>
      <c r="I841" s="45"/>
      <c r="J841" s="57"/>
      <c r="K841" s="47"/>
      <c r="L841" s="50"/>
      <c r="M841" s="48"/>
      <c r="O841" s="508"/>
    </row>
    <row r="842" spans="1:15" ht="10.199999999999999" customHeight="1" x14ac:dyDescent="0.4">
      <c r="A842" s="170">
        <v>839</v>
      </c>
      <c r="B842" s="36">
        <v>73701</v>
      </c>
      <c r="C842" s="170" t="s">
        <v>2071</v>
      </c>
      <c r="D842" s="265" t="s">
        <v>2130</v>
      </c>
      <c r="E842" s="265" t="s">
        <v>2131</v>
      </c>
      <c r="F842" s="139" t="s">
        <v>1073</v>
      </c>
      <c r="G842" s="140" t="str">
        <f>IF(F842&gt;0.1,Import1!$N$6,"")</f>
        <v>€ /km</v>
      </c>
      <c r="H842" s="141" t="str">
        <f ca="1">IF(F842&gt;0.1,VLOOKUP(B842,Import1!$U:$X,Import1!$O$6,FALSE),"")</f>
        <v>670</v>
      </c>
      <c r="I842" s="123"/>
      <c r="J842" s="142" t="s">
        <v>1070</v>
      </c>
      <c r="K842" s="163">
        <v>7</v>
      </c>
      <c r="L842" s="144">
        <v>18.5</v>
      </c>
      <c r="M842" s="144">
        <v>50</v>
      </c>
      <c r="O842" s="508"/>
    </row>
    <row r="843" spans="1:15" ht="10.199999999999999" customHeight="1" x14ac:dyDescent="0.4">
      <c r="A843" s="170">
        <v>840</v>
      </c>
      <c r="B843" s="36">
        <v>73801</v>
      </c>
      <c r="C843" s="170" t="s">
        <v>2071</v>
      </c>
      <c r="D843" s="265" t="s">
        <v>2130</v>
      </c>
      <c r="E843" s="265" t="s">
        <v>2131</v>
      </c>
      <c r="F843" s="145" t="s">
        <v>1063</v>
      </c>
      <c r="G843" s="146" t="str">
        <f>IF(F843&gt;0.1,Import1!$N$6,"")</f>
        <v>€ /km</v>
      </c>
      <c r="H843" s="147" t="str">
        <f ca="1">IF(F843&gt;0.1,VLOOKUP(B843,Import1!$U:$X,Import1!$O$6,FALSE),"")</f>
        <v>253</v>
      </c>
      <c r="I843" s="123"/>
      <c r="J843" s="148">
        <v>100</v>
      </c>
      <c r="K843" s="164">
        <v>5</v>
      </c>
      <c r="L843" s="150">
        <v>20</v>
      </c>
      <c r="M843" s="150">
        <v>45</v>
      </c>
      <c r="O843" s="508"/>
    </row>
    <row r="844" spans="1:15" ht="10.199999999999999" customHeight="1" x14ac:dyDescent="0.4">
      <c r="A844" s="170">
        <v>841</v>
      </c>
      <c r="B844" s="36">
        <v>73802</v>
      </c>
      <c r="C844" s="170" t="s">
        <v>2071</v>
      </c>
      <c r="D844" s="265" t="s">
        <v>2130</v>
      </c>
      <c r="E844" s="265" t="s">
        <v>2131</v>
      </c>
      <c r="F844" s="139" t="s">
        <v>1064</v>
      </c>
      <c r="G844" s="140" t="str">
        <f>IF(F844&gt;0.1,Import1!$N$6,"")</f>
        <v>€ /km</v>
      </c>
      <c r="H844" s="141" t="str">
        <f ca="1">IF(F844&gt;0.1,VLOOKUP(B844,Import1!$U:$X,Import1!$O$6,FALSE),"")</f>
        <v>711</v>
      </c>
      <c r="I844" s="123"/>
      <c r="J844" s="142">
        <v>100</v>
      </c>
      <c r="K844" s="163">
        <v>5</v>
      </c>
      <c r="L844" s="144">
        <v>21.3</v>
      </c>
      <c r="M844" s="144">
        <v>39</v>
      </c>
      <c r="O844" s="508"/>
    </row>
    <row r="845" spans="1:15" ht="10.199999999999999" customHeight="1" x14ac:dyDescent="0.4">
      <c r="A845" s="170">
        <v>842</v>
      </c>
      <c r="B845" s="36">
        <v>73803</v>
      </c>
      <c r="C845" s="170" t="s">
        <v>2071</v>
      </c>
      <c r="D845" s="265" t="s">
        <v>2130</v>
      </c>
      <c r="E845" s="265" t="s">
        <v>2131</v>
      </c>
      <c r="F845" s="145" t="s">
        <v>1065</v>
      </c>
      <c r="G845" s="146" t="str">
        <f>IF(F845&gt;0.1,Import1!$N$6,"")</f>
        <v>€ /km</v>
      </c>
      <c r="H845" s="147" t="str">
        <f ca="1">IF(F845&gt;0.1,VLOOKUP(B845,Import1!$U:$X,Import1!$O$6,FALSE),"")</f>
        <v>495</v>
      </c>
      <c r="I845" s="123"/>
      <c r="J845" s="148" t="s">
        <v>1070</v>
      </c>
      <c r="K845" s="164" t="s">
        <v>619</v>
      </c>
      <c r="L845" s="150">
        <v>26</v>
      </c>
      <c r="M845" s="150">
        <v>57</v>
      </c>
      <c r="O845" s="508"/>
    </row>
    <row r="846" spans="1:15" ht="10.199999999999999" customHeight="1" x14ac:dyDescent="0.4">
      <c r="A846" s="170">
        <v>843</v>
      </c>
      <c r="B846" s="36">
        <v>73804</v>
      </c>
      <c r="C846" s="170" t="s">
        <v>2071</v>
      </c>
      <c r="D846" s="265" t="s">
        <v>2130</v>
      </c>
      <c r="E846" s="265" t="s">
        <v>2131</v>
      </c>
      <c r="F846" s="139" t="s">
        <v>1066</v>
      </c>
      <c r="G846" s="140" t="str">
        <f>IF(F846&gt;0.1,Import1!$N$6,"")</f>
        <v>€ /km</v>
      </c>
      <c r="H846" s="141" t="str">
        <f ca="1">IF(F846&gt;0.1,VLOOKUP(B846,Import1!$U:$X,Import1!$O$6,FALSE),"")</f>
        <v>1.613</v>
      </c>
      <c r="I846" s="123"/>
      <c r="J846" s="142" t="s">
        <v>534</v>
      </c>
      <c r="K846" s="163">
        <v>10.3</v>
      </c>
      <c r="L846" s="144">
        <v>55.6</v>
      </c>
      <c r="M846" s="144">
        <v>188</v>
      </c>
      <c r="O846" s="508"/>
    </row>
    <row r="847" spans="1:15" ht="10.199999999999999" customHeight="1" x14ac:dyDescent="0.4">
      <c r="A847" s="170">
        <v>844</v>
      </c>
      <c r="B847" s="36">
        <v>73805</v>
      </c>
      <c r="C847" s="170" t="s">
        <v>2071</v>
      </c>
      <c r="D847" s="265" t="s">
        <v>2130</v>
      </c>
      <c r="E847" s="265" t="s">
        <v>2131</v>
      </c>
      <c r="F847" s="145" t="s">
        <v>1067</v>
      </c>
      <c r="G847" s="146" t="str">
        <f>IF(F847&gt;0.1,Import1!$N$6,"")</f>
        <v>€ /km</v>
      </c>
      <c r="H847" s="147" t="str">
        <f ca="1">IF(F847&gt;0.1,VLOOKUP(B847,Import1!$U:$X,Import1!$O$6,FALSE),"")</f>
        <v>2.743</v>
      </c>
      <c r="I847" s="123"/>
      <c r="J847" s="148" t="s">
        <v>534</v>
      </c>
      <c r="K847" s="164" t="s">
        <v>906</v>
      </c>
      <c r="L847" s="150">
        <v>85</v>
      </c>
      <c r="M847" s="150">
        <v>157</v>
      </c>
      <c r="O847" s="508"/>
    </row>
    <row r="848" spans="1:15" ht="10.199999999999999" customHeight="1" x14ac:dyDescent="0.4">
      <c r="A848" s="170">
        <v>845</v>
      </c>
      <c r="B848" s="36" t="s">
        <v>1119</v>
      </c>
      <c r="C848" s="170" t="s">
        <v>2072</v>
      </c>
      <c r="D848" s="265" t="s">
        <v>2132</v>
      </c>
      <c r="E848" s="265" t="s">
        <v>2133</v>
      </c>
      <c r="H848" s="153"/>
      <c r="I848" s="123"/>
      <c r="K848" s="123"/>
    </row>
    <row r="849" spans="1:15" ht="9" customHeight="1" x14ac:dyDescent="0.4">
      <c r="A849" s="170">
        <v>846</v>
      </c>
      <c r="B849" s="36" t="s">
        <v>1119</v>
      </c>
      <c r="C849" s="170" t="s">
        <v>2072</v>
      </c>
      <c r="D849" s="265" t="s">
        <v>2132</v>
      </c>
      <c r="E849" s="265" t="s">
        <v>2133</v>
      </c>
      <c r="F849" s="523" t="str">
        <f>VLOOKUP(C849,GrupeTable!A:P,13,0)</f>
        <v>YYSch(Eca)</v>
      </c>
      <c r="G849" s="52"/>
      <c r="H849" s="525">
        <f>VLOOKUP(C849,GrupeTable!A:P,14,0)</f>
        <v>0</v>
      </c>
      <c r="I849" s="525"/>
      <c r="J849" s="525" t="e">
        <f>_xlfn.XLOOKUP(C849,#REF!,#REF!)</f>
        <v>#REF!</v>
      </c>
      <c r="K849" s="520" t="str">
        <f>VLOOKUP(C849,GrupeTable!A:P,15,0)</f>
        <v>Telekomunikacijski instalacijski kabel s izolacijom i plaštom od PVC-a</v>
      </c>
      <c r="L849" s="521"/>
      <c r="M849" s="522"/>
      <c r="O849" s="509" t="s">
        <v>2158</v>
      </c>
    </row>
    <row r="850" spans="1:15" ht="9" customHeight="1" x14ac:dyDescent="0.4">
      <c r="A850" s="170">
        <v>847</v>
      </c>
      <c r="B850" s="36" t="s">
        <v>1119</v>
      </c>
      <c r="C850" s="170" t="s">
        <v>2072</v>
      </c>
      <c r="D850" s="265" t="s">
        <v>2132</v>
      </c>
      <c r="E850" s="265" t="s">
        <v>2133</v>
      </c>
      <c r="F850" s="524"/>
      <c r="G850" s="53"/>
      <c r="H850" s="526"/>
      <c r="I850" s="526"/>
      <c r="J850" s="526"/>
      <c r="K850" s="56"/>
      <c r="L850" s="54"/>
      <c r="M850" s="55" t="str">
        <f>VLOOKUP(C849,GrupeTable!A:P,16,0)</f>
        <v>ÖVE K50</v>
      </c>
      <c r="O850" s="509"/>
    </row>
    <row r="851" spans="1:15" ht="5.0999999999999996" customHeight="1" x14ac:dyDescent="0.4">
      <c r="A851" s="170">
        <v>848</v>
      </c>
      <c r="B851" s="36" t="s">
        <v>1119</v>
      </c>
      <c r="C851" s="170" t="s">
        <v>2072</v>
      </c>
      <c r="D851" s="265" t="s">
        <v>2132</v>
      </c>
      <c r="E851" s="265" t="s">
        <v>2133</v>
      </c>
      <c r="F851" s="46"/>
      <c r="G851" s="2"/>
      <c r="H851" s="113"/>
      <c r="I851" s="45"/>
      <c r="J851" s="57"/>
      <c r="K851" s="47"/>
      <c r="L851" s="50"/>
      <c r="M851" s="48"/>
      <c r="O851" s="509"/>
    </row>
    <row r="852" spans="1:15" ht="10.199999999999999" customHeight="1" x14ac:dyDescent="0.4">
      <c r="A852" s="170">
        <v>849</v>
      </c>
      <c r="B852" s="36">
        <v>83901</v>
      </c>
      <c r="C852" s="170" t="s">
        <v>2072</v>
      </c>
      <c r="D852" s="265" t="s">
        <v>2132</v>
      </c>
      <c r="E852" s="265" t="s">
        <v>2133</v>
      </c>
      <c r="F852" s="139" t="s">
        <v>824</v>
      </c>
      <c r="G852" s="140" t="str">
        <f>IF(F852&gt;0.1,Import1!$N$6,"")</f>
        <v>€ /km</v>
      </c>
      <c r="H852" s="141" t="str">
        <f ca="1">IF(F852&gt;0.1,VLOOKUP(B852,Import1!$U:$X,Import1!$O$6,FALSE),"")</f>
        <v>258</v>
      </c>
      <c r="I852" s="123"/>
      <c r="J852" s="142">
        <v>100</v>
      </c>
      <c r="K852" s="163">
        <v>3</v>
      </c>
      <c r="L852" s="144">
        <v>5.6</v>
      </c>
      <c r="M852" s="144">
        <v>12</v>
      </c>
      <c r="O852" s="509"/>
    </row>
    <row r="853" spans="1:15" ht="10.199999999999999" customHeight="1" x14ac:dyDescent="0.4">
      <c r="A853" s="170">
        <v>850</v>
      </c>
      <c r="B853" s="36">
        <v>83902</v>
      </c>
      <c r="C853" s="170" t="s">
        <v>2072</v>
      </c>
      <c r="D853" s="265" t="s">
        <v>2132</v>
      </c>
      <c r="E853" s="265" t="s">
        <v>2133</v>
      </c>
      <c r="F853" s="145" t="s">
        <v>825</v>
      </c>
      <c r="G853" s="146" t="str">
        <f>IF(F853&gt;0.1,Import1!$N$6,"")</f>
        <v>€ /km</v>
      </c>
      <c r="H853" s="147" t="str">
        <f ca="1">IF(F853&gt;0.1,VLOOKUP(B853,Import1!$U:$X,Import1!$O$6,FALSE),"")</f>
        <v>296</v>
      </c>
      <c r="I853" s="123"/>
      <c r="J853" s="148">
        <v>100</v>
      </c>
      <c r="K853" s="164">
        <v>3.2</v>
      </c>
      <c r="L853" s="150">
        <v>8.4</v>
      </c>
      <c r="M853" s="150">
        <v>20</v>
      </c>
      <c r="O853" s="509"/>
    </row>
    <row r="854" spans="1:15" ht="10.199999999999999" customHeight="1" x14ac:dyDescent="0.4">
      <c r="A854" s="170">
        <v>851</v>
      </c>
      <c r="B854" s="36">
        <v>83903</v>
      </c>
      <c r="C854" s="170" t="s">
        <v>2072</v>
      </c>
      <c r="D854" s="265" t="s">
        <v>2132</v>
      </c>
      <c r="E854" s="265" t="s">
        <v>2133</v>
      </c>
      <c r="F854" s="139" t="s">
        <v>826</v>
      </c>
      <c r="G854" s="140" t="str">
        <f>IF(F854&gt;0.1,Import1!$N$6,"")</f>
        <v>€ /km</v>
      </c>
      <c r="H854" s="141" t="str">
        <f ca="1">IF(F854&gt;0.1,VLOOKUP(B854,Import1!$U:$X,Import1!$O$6,FALSE),"")</f>
        <v>373</v>
      </c>
      <c r="I854" s="123"/>
      <c r="J854" s="142">
        <v>100</v>
      </c>
      <c r="K854" s="163" t="s">
        <v>827</v>
      </c>
      <c r="L854" s="144">
        <v>11.2</v>
      </c>
      <c r="M854" s="144">
        <v>20</v>
      </c>
      <c r="O854" s="509"/>
    </row>
    <row r="855" spans="1:15" ht="10.199999999999999" customHeight="1" x14ac:dyDescent="0.4">
      <c r="A855" s="170">
        <v>852</v>
      </c>
      <c r="B855" s="36">
        <v>83904</v>
      </c>
      <c r="C855" s="170" t="s">
        <v>2072</v>
      </c>
      <c r="D855" s="265" t="s">
        <v>2132</v>
      </c>
      <c r="E855" s="265" t="s">
        <v>2133</v>
      </c>
      <c r="F855" s="145" t="s">
        <v>828</v>
      </c>
      <c r="G855" s="146" t="str">
        <f>IF(F855&gt;0.1,Import1!$N$6,"")</f>
        <v>€ /km</v>
      </c>
      <c r="H855" s="147" t="str">
        <f ca="1">IF(F855&gt;0.1,VLOOKUP(B855,Import1!$U:$X,Import1!$O$6,FALSE),"")</f>
        <v>476</v>
      </c>
      <c r="I855" s="123"/>
      <c r="J855" s="148">
        <v>100</v>
      </c>
      <c r="K855" s="164" t="s">
        <v>588</v>
      </c>
      <c r="L855" s="150">
        <v>14</v>
      </c>
      <c r="M855" s="150">
        <v>24</v>
      </c>
      <c r="O855" s="509"/>
    </row>
    <row r="856" spans="1:15" ht="10.199999999999999" customHeight="1" x14ac:dyDescent="0.4">
      <c r="A856" s="170">
        <v>853</v>
      </c>
      <c r="B856" s="36">
        <v>83905</v>
      </c>
      <c r="C856" s="170" t="s">
        <v>2072</v>
      </c>
      <c r="D856" s="265" t="s">
        <v>2132</v>
      </c>
      <c r="E856" s="265" t="s">
        <v>2133</v>
      </c>
      <c r="F856" s="139" t="s">
        <v>829</v>
      </c>
      <c r="G856" s="140" t="str">
        <f>IF(F856&gt;0.1,Import1!$N$6,"")</f>
        <v>€ /km</v>
      </c>
      <c r="H856" s="141" t="str">
        <f ca="1">IF(F856&gt;0.1,VLOOKUP(B856,Import1!$U:$X,Import1!$O$6,FALSE),"")</f>
        <v>590</v>
      </c>
      <c r="I856" s="123"/>
      <c r="J856" s="142">
        <v>100</v>
      </c>
      <c r="K856" s="163">
        <v>4</v>
      </c>
      <c r="L856" s="144">
        <v>16.8</v>
      </c>
      <c r="M856" s="144">
        <v>28</v>
      </c>
      <c r="O856" s="509"/>
    </row>
    <row r="857" spans="1:15" ht="10.199999999999999" customHeight="1" x14ac:dyDescent="0.4">
      <c r="A857" s="170">
        <v>854</v>
      </c>
      <c r="B857" s="36">
        <v>83906</v>
      </c>
      <c r="C857" s="170" t="s">
        <v>2072</v>
      </c>
      <c r="D857" s="265" t="s">
        <v>2132</v>
      </c>
      <c r="E857" s="265" t="s">
        <v>2133</v>
      </c>
      <c r="F857" s="145" t="s">
        <v>830</v>
      </c>
      <c r="G857" s="146" t="str">
        <f>IF(F857&gt;0.1,Import1!$N$6,"")</f>
        <v>€ /km</v>
      </c>
      <c r="H857" s="147" t="str">
        <f ca="1">IF(F857&gt;0.1,VLOOKUP(B857,Import1!$U:$X,Import1!$O$6,FALSE),"")</f>
        <v>962</v>
      </c>
      <c r="I857" s="123"/>
      <c r="J857" s="148">
        <v>100</v>
      </c>
      <c r="K857" s="164" t="s">
        <v>831</v>
      </c>
      <c r="L857" s="150">
        <v>28</v>
      </c>
      <c r="M857" s="150">
        <v>47</v>
      </c>
      <c r="O857" s="509"/>
    </row>
    <row r="858" spans="1:15" ht="10.199999999999999" customHeight="1" x14ac:dyDescent="0.4">
      <c r="A858" s="170">
        <v>855</v>
      </c>
      <c r="B858" s="36" t="s">
        <v>1119</v>
      </c>
      <c r="C858" s="170" t="s">
        <v>2073</v>
      </c>
      <c r="D858" s="265" t="s">
        <v>2132</v>
      </c>
      <c r="E858" s="265" t="s">
        <v>2134</v>
      </c>
      <c r="H858" s="153"/>
      <c r="I858" s="123"/>
      <c r="K858" s="123"/>
      <c r="O858" s="509"/>
    </row>
    <row r="859" spans="1:15" ht="9" customHeight="1" x14ac:dyDescent="0.4">
      <c r="A859" s="170">
        <v>856</v>
      </c>
      <c r="B859" s="36" t="s">
        <v>1119</v>
      </c>
      <c r="C859" s="170" t="s">
        <v>2073</v>
      </c>
      <c r="D859" s="265" t="s">
        <v>2132</v>
      </c>
      <c r="E859" s="265" t="s">
        <v>2134</v>
      </c>
      <c r="F859" s="523" t="str">
        <f>VLOOKUP(C859,GrupeTable!A:P,13,0)</f>
        <v>J-Y(St)Y(Eca)</v>
      </c>
      <c r="G859" s="52"/>
      <c r="H859" s="525">
        <f>VLOOKUP(C859,GrupeTable!A:P,14,0)</f>
        <v>0</v>
      </c>
      <c r="I859" s="525"/>
      <c r="J859" s="525" t="e">
        <f>_xlfn.XLOOKUP(C859,#REF!,#REF!)</f>
        <v>#REF!</v>
      </c>
      <c r="K859" s="520" t="str">
        <f>VLOOKUP(C859,GrupeTable!A:P,15,0)</f>
        <v>Telekom. instalacijski kabel od PVC-a i zaslonom od Al-folije</v>
      </c>
      <c r="L859" s="521"/>
      <c r="M859" s="522"/>
      <c r="O859" s="509"/>
    </row>
    <row r="860" spans="1:15" ht="9" customHeight="1" x14ac:dyDescent="0.4">
      <c r="A860" s="170">
        <v>857</v>
      </c>
      <c r="B860" s="36" t="s">
        <v>1119</v>
      </c>
      <c r="C860" s="170" t="s">
        <v>2073</v>
      </c>
      <c r="D860" s="265" t="s">
        <v>2132</v>
      </c>
      <c r="E860" s="265" t="s">
        <v>2134</v>
      </c>
      <c r="F860" s="524"/>
      <c r="G860" s="53"/>
      <c r="H860" s="526"/>
      <c r="I860" s="526"/>
      <c r="J860" s="526"/>
      <c r="K860" s="56"/>
      <c r="L860" s="54"/>
      <c r="M860" s="55" t="str">
        <f>VLOOKUP(C859,GrupeTable!A:P,16,0)</f>
        <v>DIN VDE 0815</v>
      </c>
      <c r="O860" s="509"/>
    </row>
    <row r="861" spans="1:15" ht="5.0999999999999996" customHeight="1" x14ac:dyDescent="0.4">
      <c r="A861" s="170">
        <v>858</v>
      </c>
      <c r="B861" s="36" t="s">
        <v>1119</v>
      </c>
      <c r="C861" s="170" t="s">
        <v>2073</v>
      </c>
      <c r="D861" s="265" t="s">
        <v>2132</v>
      </c>
      <c r="E861" s="265" t="s">
        <v>2134</v>
      </c>
      <c r="F861" s="46"/>
      <c r="G861" s="2"/>
      <c r="H861" s="113"/>
      <c r="I861" s="45"/>
      <c r="J861" s="57"/>
      <c r="K861" s="47"/>
      <c r="L861" s="50"/>
      <c r="M861" s="48"/>
      <c r="O861" s="509"/>
    </row>
    <row r="862" spans="1:15" ht="10.199999999999999" customHeight="1" x14ac:dyDescent="0.4">
      <c r="A862" s="170">
        <v>859</v>
      </c>
      <c r="B862" s="36">
        <v>84001</v>
      </c>
      <c r="C862" s="170" t="s">
        <v>2073</v>
      </c>
      <c r="D862" s="265" t="s">
        <v>2132</v>
      </c>
      <c r="E862" s="265" t="s">
        <v>2134</v>
      </c>
      <c r="F862" s="139" t="s">
        <v>832</v>
      </c>
      <c r="G862" s="140" t="str">
        <f>IF(F862&gt;0.1,Import1!$N$6,"")</f>
        <v>€ /km</v>
      </c>
      <c r="H862" s="141" t="str">
        <f ca="1">IF(F862&gt;0.1,VLOOKUP(B862,Import1!$U:$X,Import1!$O$6,FALSE),"")</f>
        <v>291</v>
      </c>
      <c r="I862" s="123"/>
      <c r="J862" s="142">
        <v>250</v>
      </c>
      <c r="K862" s="163" t="s">
        <v>606</v>
      </c>
      <c r="L862" s="144">
        <v>11</v>
      </c>
      <c r="M862" s="144">
        <v>20</v>
      </c>
      <c r="O862" s="509"/>
    </row>
    <row r="863" spans="1:15" ht="10.199999999999999" customHeight="1" x14ac:dyDescent="0.4">
      <c r="A863" s="170">
        <v>860</v>
      </c>
      <c r="B863" s="36">
        <v>84002</v>
      </c>
      <c r="C863" s="170" t="s">
        <v>2073</v>
      </c>
      <c r="D863" s="265" t="s">
        <v>2132</v>
      </c>
      <c r="E863" s="265" t="s">
        <v>2134</v>
      </c>
      <c r="F863" s="145" t="s">
        <v>833</v>
      </c>
      <c r="G863" s="146" t="str">
        <f>IF(F863&gt;0.1,Import1!$N$6,"")</f>
        <v>€ /km</v>
      </c>
      <c r="H863" s="147" t="str">
        <f ca="1">IF(F863&gt;0.1,VLOOKUP(B863,Import1!$U:$X,Import1!$O$6,FALSE),"")</f>
        <v>426</v>
      </c>
      <c r="I863" s="123"/>
      <c r="J863" s="148">
        <v>250</v>
      </c>
      <c r="K863" s="164" t="s">
        <v>834</v>
      </c>
      <c r="L863" s="150">
        <v>13</v>
      </c>
      <c r="M863" s="150">
        <v>30</v>
      </c>
      <c r="O863" s="509"/>
    </row>
    <row r="864" spans="1:15" ht="10.199999999999999" customHeight="1" x14ac:dyDescent="0.4">
      <c r="A864" s="170">
        <v>861</v>
      </c>
      <c r="B864" s="36">
        <v>84003</v>
      </c>
      <c r="C864" s="170" t="s">
        <v>2073</v>
      </c>
      <c r="D864" s="265" t="s">
        <v>2132</v>
      </c>
      <c r="E864" s="265" t="s">
        <v>2134</v>
      </c>
      <c r="F864" s="139" t="s">
        <v>835</v>
      </c>
      <c r="G864" s="140" t="str">
        <f>IF(F864&gt;0.1,Import1!$N$6,"")</f>
        <v>€ /km</v>
      </c>
      <c r="H864" s="141" t="str">
        <f ca="1">IF(F864&gt;0.1,VLOOKUP(B864,Import1!$U:$X,Import1!$O$6,FALSE),"")</f>
        <v>653</v>
      </c>
      <c r="I864" s="123"/>
      <c r="J864" s="142">
        <v>250</v>
      </c>
      <c r="K864" s="163" t="s">
        <v>663</v>
      </c>
      <c r="L864" s="144">
        <v>19</v>
      </c>
      <c r="M864" s="144">
        <v>50</v>
      </c>
      <c r="O864" s="509"/>
    </row>
    <row r="865" spans="1:15" ht="10.199999999999999" customHeight="1" x14ac:dyDescent="0.4">
      <c r="A865" s="170">
        <v>862</v>
      </c>
      <c r="B865" s="36">
        <v>84004</v>
      </c>
      <c r="C865" s="170" t="s">
        <v>2073</v>
      </c>
      <c r="D865" s="265" t="s">
        <v>2132</v>
      </c>
      <c r="E865" s="265" t="s">
        <v>2134</v>
      </c>
      <c r="F865" s="145" t="s">
        <v>836</v>
      </c>
      <c r="G865" s="146" t="str">
        <f>IF(F865&gt;0.1,Import1!$N$6,"")</f>
        <v>€ /km</v>
      </c>
      <c r="H865" s="147" t="str">
        <f ca="1">IF(F865&gt;0.1,VLOOKUP(B865,Import1!$U:$X,Import1!$O$6,FALSE),"")</f>
        <v>729</v>
      </c>
      <c r="I865" s="123"/>
      <c r="J865" s="148" t="s">
        <v>1071</v>
      </c>
      <c r="K865" s="164">
        <v>7</v>
      </c>
      <c r="L865" s="150">
        <v>25</v>
      </c>
      <c r="M865" s="150">
        <v>60</v>
      </c>
      <c r="O865" s="509"/>
    </row>
    <row r="866" spans="1:15" ht="10.199999999999999" customHeight="1" x14ac:dyDescent="0.4">
      <c r="A866" s="170">
        <v>863</v>
      </c>
      <c r="B866" s="36">
        <v>84005</v>
      </c>
      <c r="C866" s="170" t="s">
        <v>2073</v>
      </c>
      <c r="D866" s="265" t="s">
        <v>2132</v>
      </c>
      <c r="E866" s="265" t="s">
        <v>2134</v>
      </c>
      <c r="F866" s="139" t="s">
        <v>837</v>
      </c>
      <c r="G866" s="140" t="str">
        <f>IF(F866&gt;0.1,Import1!$N$6,"")</f>
        <v>€ /km</v>
      </c>
      <c r="H866" s="141" t="str">
        <f ca="1">IF(F866&gt;0.1,VLOOKUP(B866,Import1!$U:$X,Import1!$O$6,FALSE),"")</f>
        <v>971</v>
      </c>
      <c r="I866" s="123"/>
      <c r="J866" s="142" t="s">
        <v>1071</v>
      </c>
      <c r="K866" s="163" t="s">
        <v>666</v>
      </c>
      <c r="L866" s="144">
        <v>30</v>
      </c>
      <c r="M866" s="144">
        <v>70</v>
      </c>
      <c r="O866" s="509"/>
    </row>
    <row r="867" spans="1:15" ht="10.199999999999999" customHeight="1" x14ac:dyDescent="0.4">
      <c r="A867" s="170">
        <v>864</v>
      </c>
      <c r="B867" s="36">
        <v>84006</v>
      </c>
      <c r="C867" s="170" t="s">
        <v>2073</v>
      </c>
      <c r="D867" s="265" t="s">
        <v>2132</v>
      </c>
      <c r="E867" s="265" t="s">
        <v>2134</v>
      </c>
      <c r="F867" s="145" t="s">
        <v>838</v>
      </c>
      <c r="G867" s="146" t="str">
        <f>IF(F867&gt;0.1,Import1!$N$6,"")</f>
        <v>€ /km</v>
      </c>
      <c r="H867" s="147" t="str">
        <f ca="1">IF(F867&gt;0.1,VLOOKUP(B867,Import1!$U:$X,Import1!$O$6,FALSE),"")</f>
        <v>1.128</v>
      </c>
      <c r="I867" s="123"/>
      <c r="J867" s="148">
        <v>100.02500000000001</v>
      </c>
      <c r="K867" s="164">
        <v>8</v>
      </c>
      <c r="L867" s="150">
        <v>35</v>
      </c>
      <c r="M867" s="150">
        <v>80</v>
      </c>
      <c r="O867" s="509"/>
    </row>
    <row r="868" spans="1:15" ht="10.199999999999999" customHeight="1" x14ac:dyDescent="0.4">
      <c r="A868" s="170">
        <v>865</v>
      </c>
      <c r="B868" s="36">
        <v>84007</v>
      </c>
      <c r="C868" s="170" t="s">
        <v>2073</v>
      </c>
      <c r="D868" s="265" t="s">
        <v>2132</v>
      </c>
      <c r="E868" s="265" t="s">
        <v>2134</v>
      </c>
      <c r="F868" s="139" t="s">
        <v>839</v>
      </c>
      <c r="G868" s="140" t="str">
        <f>IF(F868&gt;0.1,Import1!$N$6,"")</f>
        <v>€ /km</v>
      </c>
      <c r="H868" s="141" t="str">
        <f ca="1">IF(F868&gt;0.1,VLOOKUP(B868,Import1!$U:$X,Import1!$O$6,FALSE),"")</f>
        <v>1.772</v>
      </c>
      <c r="I868" s="123"/>
      <c r="J868" s="142" t="s">
        <v>534</v>
      </c>
      <c r="K868" s="163">
        <v>10</v>
      </c>
      <c r="L868" s="144">
        <v>59</v>
      </c>
      <c r="M868" s="144">
        <v>110</v>
      </c>
      <c r="O868" s="509"/>
    </row>
    <row r="869" spans="1:15" ht="10.199999999999999" customHeight="1" x14ac:dyDescent="0.4">
      <c r="A869" s="170">
        <v>866</v>
      </c>
      <c r="B869" s="36">
        <v>84008</v>
      </c>
      <c r="C869" s="170" t="s">
        <v>2073</v>
      </c>
      <c r="D869" s="265" t="s">
        <v>2132</v>
      </c>
      <c r="E869" s="265" t="s">
        <v>2134</v>
      </c>
      <c r="F869" s="145" t="s">
        <v>840</v>
      </c>
      <c r="G869" s="146" t="str">
        <f>IF(F869&gt;0.1,Import1!$N$6,"")</f>
        <v>€ /km</v>
      </c>
      <c r="H869" s="147" t="str">
        <f ca="1">IF(F869&gt;0.1,VLOOKUP(B869,Import1!$U:$X,Import1!$O$6,FALSE),"")</f>
        <v>3.301</v>
      </c>
      <c r="I869" s="123"/>
      <c r="J869" s="148" t="s">
        <v>534</v>
      </c>
      <c r="K869" s="164">
        <v>12</v>
      </c>
      <c r="L869" s="150">
        <v>115</v>
      </c>
      <c r="M869" s="150">
        <v>190</v>
      </c>
      <c r="O869" s="509"/>
    </row>
    <row r="870" spans="1:15" ht="10.199999999999999" customHeight="1" x14ac:dyDescent="0.4">
      <c r="A870" s="170">
        <v>867</v>
      </c>
      <c r="B870" s="36">
        <v>84009</v>
      </c>
      <c r="C870" s="170" t="s">
        <v>2073</v>
      </c>
      <c r="D870" s="265" t="s">
        <v>2132</v>
      </c>
      <c r="E870" s="265" t="s">
        <v>2134</v>
      </c>
      <c r="F870" s="139" t="s">
        <v>841</v>
      </c>
      <c r="G870" s="140" t="str">
        <f>IF(F870&gt;0.1,Import1!$N$6,"")</f>
        <v>€ /km</v>
      </c>
      <c r="H870" s="141" t="str">
        <f ca="1">IF(F870&gt;0.1,VLOOKUP(B870,Import1!$U:$X,Import1!$O$6,FALSE),"")</f>
        <v>5.310</v>
      </c>
      <c r="I870" s="123"/>
      <c r="J870" s="142" t="s">
        <v>534</v>
      </c>
      <c r="K870" s="163">
        <v>14</v>
      </c>
      <c r="L870" s="144">
        <v>172</v>
      </c>
      <c r="M870" s="144">
        <v>280</v>
      </c>
      <c r="O870" s="509"/>
    </row>
    <row r="871" spans="1:15" ht="10.199999999999999" customHeight="1" x14ac:dyDescent="0.4">
      <c r="A871" s="170">
        <v>868</v>
      </c>
      <c r="B871" s="36">
        <v>84010</v>
      </c>
      <c r="C871" s="170" t="s">
        <v>2073</v>
      </c>
      <c r="D871" s="265" t="s">
        <v>2132</v>
      </c>
      <c r="E871" s="265" t="s">
        <v>2134</v>
      </c>
      <c r="F871" s="145" t="s">
        <v>842</v>
      </c>
      <c r="G871" s="146" t="str">
        <f>IF(F871&gt;0.1,Import1!$N$6,"")</f>
        <v>€ /km</v>
      </c>
      <c r="H871" s="147" t="str">
        <f ca="1">IF(F871&gt;0.1,VLOOKUP(B871,Import1!$U:$X,Import1!$O$6,FALSE),"")</f>
        <v>8.081</v>
      </c>
      <c r="I871" s="123"/>
      <c r="J871" s="148" t="s">
        <v>534</v>
      </c>
      <c r="K871" s="164">
        <v>17</v>
      </c>
      <c r="L871" s="150">
        <v>286</v>
      </c>
      <c r="M871" s="150">
        <v>430</v>
      </c>
      <c r="O871" s="509"/>
    </row>
    <row r="872" spans="1:15" ht="10.199999999999999" customHeight="1" x14ac:dyDescent="0.4">
      <c r="A872" s="170">
        <v>869</v>
      </c>
      <c r="B872" s="36">
        <v>84011</v>
      </c>
      <c r="C872" s="170" t="s">
        <v>2073</v>
      </c>
      <c r="D872" s="265" t="s">
        <v>2132</v>
      </c>
      <c r="E872" s="265" t="s">
        <v>2134</v>
      </c>
      <c r="F872" s="139" t="s">
        <v>843</v>
      </c>
      <c r="G872" s="140" t="str">
        <f>IF(F872&gt;0.1,Import1!$N$6,"")</f>
        <v>€ /km</v>
      </c>
      <c r="H872" s="141" t="str">
        <f ca="1">IF(F872&gt;0.1,VLOOKUP(B872,Import1!$U:$X,Import1!$O$6,FALSE),"")</f>
        <v>16.160</v>
      </c>
      <c r="I872" s="123"/>
      <c r="J872" s="142" t="s">
        <v>534</v>
      </c>
      <c r="K872" s="163" t="s">
        <v>707</v>
      </c>
      <c r="L872" s="144">
        <v>569</v>
      </c>
      <c r="M872" s="144">
        <v>820</v>
      </c>
      <c r="O872" s="509"/>
    </row>
    <row r="873" spans="1:15" ht="10.199999999999999" customHeight="1" x14ac:dyDescent="0.4">
      <c r="A873" s="170">
        <v>870</v>
      </c>
      <c r="B873" s="36" t="s">
        <v>1119</v>
      </c>
      <c r="C873" s="170" t="s">
        <v>2073</v>
      </c>
      <c r="D873" s="265" t="s">
        <v>2132</v>
      </c>
      <c r="E873" s="265" t="s">
        <v>2134</v>
      </c>
      <c r="F873" s="145"/>
      <c r="G873" s="146" t="str">
        <f>IF(F873&gt;0.1,Import1!$N$6,"")</f>
        <v/>
      </c>
      <c r="H873" s="147" t="str">
        <f>IF(F873&gt;0.1,VLOOKUP(B873,Import1!$U:$X,Import1!$O$6,FALSE),"")</f>
        <v/>
      </c>
      <c r="I873" s="123"/>
      <c r="J873" s="148"/>
      <c r="K873" s="164"/>
      <c r="L873" s="150"/>
      <c r="M873" s="150"/>
      <c r="O873" s="509"/>
    </row>
    <row r="874" spans="1:15" ht="10.199999999999999" customHeight="1" x14ac:dyDescent="0.4">
      <c r="A874" s="170">
        <v>871</v>
      </c>
      <c r="B874" s="36">
        <v>84012</v>
      </c>
      <c r="C874" s="170" t="s">
        <v>2073</v>
      </c>
      <c r="D874" s="265" t="s">
        <v>2132</v>
      </c>
      <c r="E874" s="265" t="s">
        <v>2134</v>
      </c>
      <c r="F874" s="139" t="s">
        <v>844</v>
      </c>
      <c r="G874" s="140" t="str">
        <f>IF(F874&gt;0.1,Import1!$N$6,"")</f>
        <v>€ /km</v>
      </c>
      <c r="H874" s="141" t="str">
        <f ca="1">IF(F874&gt;0.1,VLOOKUP(B874,Import1!$U:$X,Import1!$O$6,FALSE),"")</f>
        <v>412</v>
      </c>
      <c r="I874" s="123"/>
      <c r="J874" s="142">
        <v>250</v>
      </c>
      <c r="K874" s="163" t="s">
        <v>616</v>
      </c>
      <c r="L874" s="144">
        <v>18</v>
      </c>
      <c r="M874" s="144">
        <v>40</v>
      </c>
      <c r="O874" s="509"/>
    </row>
    <row r="875" spans="1:15" ht="10.199999999999999" customHeight="1" x14ac:dyDescent="0.4">
      <c r="A875" s="170">
        <v>872</v>
      </c>
      <c r="B875" s="36">
        <v>84013</v>
      </c>
      <c r="C875" s="170" t="s">
        <v>2073</v>
      </c>
      <c r="D875" s="265" t="s">
        <v>2132</v>
      </c>
      <c r="E875" s="265" t="s">
        <v>2134</v>
      </c>
      <c r="F875" s="145" t="s">
        <v>845</v>
      </c>
      <c r="G875" s="146" t="str">
        <f>IF(F875&gt;0.1,Import1!$N$6,"")</f>
        <v>€ /km</v>
      </c>
      <c r="H875" s="147" t="str">
        <f ca="1">IF(F875&gt;0.1,VLOOKUP(B875,Import1!$U:$X,Import1!$O$6,FALSE),"")</f>
        <v>601</v>
      </c>
      <c r="I875" s="123"/>
      <c r="J875" s="148" t="s">
        <v>1072</v>
      </c>
      <c r="K875" s="164">
        <v>7</v>
      </c>
      <c r="L875" s="150">
        <v>22</v>
      </c>
      <c r="M875" s="150">
        <v>60</v>
      </c>
      <c r="O875" s="509"/>
    </row>
    <row r="876" spans="1:15" ht="10.199999999999999" customHeight="1" x14ac:dyDescent="0.4">
      <c r="A876" s="170">
        <v>873</v>
      </c>
      <c r="B876" s="36">
        <v>84014</v>
      </c>
      <c r="C876" s="170" t="s">
        <v>2073</v>
      </c>
      <c r="D876" s="265" t="s">
        <v>2132</v>
      </c>
      <c r="E876" s="265" t="s">
        <v>2134</v>
      </c>
      <c r="F876" s="139" t="s">
        <v>846</v>
      </c>
      <c r="G876" s="140" t="str">
        <f>IF(F876&gt;0.1,Import1!$N$6,"")</f>
        <v>€ /km</v>
      </c>
      <c r="H876" s="141" t="str">
        <f ca="1">IF(F876&gt;0.1,VLOOKUP(B876,Import1!$U:$X,Import1!$O$6,FALSE),"")</f>
        <v>960</v>
      </c>
      <c r="I876" s="123"/>
      <c r="J876" s="142" t="s">
        <v>1071</v>
      </c>
      <c r="K876" s="163" t="s">
        <v>623</v>
      </c>
      <c r="L876" s="144">
        <v>31</v>
      </c>
      <c r="M876" s="144">
        <v>80</v>
      </c>
      <c r="O876" s="509"/>
    </row>
    <row r="877" spans="1:15" ht="10.199999999999999" customHeight="1" x14ac:dyDescent="0.4">
      <c r="A877" s="170">
        <v>874</v>
      </c>
      <c r="B877" s="36">
        <v>84015</v>
      </c>
      <c r="C877" s="170" t="s">
        <v>2073</v>
      </c>
      <c r="D877" s="265" t="s">
        <v>2132</v>
      </c>
      <c r="E877" s="265" t="s">
        <v>2134</v>
      </c>
      <c r="F877" s="145" t="s">
        <v>847</v>
      </c>
      <c r="G877" s="146" t="str">
        <f>IF(F877&gt;0.1,Import1!$N$6,"")</f>
        <v>€ /km</v>
      </c>
      <c r="H877" s="147" t="str">
        <f ca="1">IF(F877&gt;0.1,VLOOKUP(B877,Import1!$U:$X,Import1!$O$6,FALSE),"")</f>
        <v>1.192</v>
      </c>
      <c r="I877" s="123"/>
      <c r="J877" s="148" t="s">
        <v>1071</v>
      </c>
      <c r="K877" s="164">
        <v>9</v>
      </c>
      <c r="L877" s="150">
        <v>42</v>
      </c>
      <c r="M877" s="150">
        <v>100</v>
      </c>
      <c r="O877" s="509"/>
    </row>
    <row r="878" spans="1:15" ht="10.199999999999999" customHeight="1" x14ac:dyDescent="0.4">
      <c r="A878" s="170">
        <v>875</v>
      </c>
      <c r="B878" s="36">
        <v>84016</v>
      </c>
      <c r="C878" s="170" t="s">
        <v>2073</v>
      </c>
      <c r="D878" s="265" t="s">
        <v>2132</v>
      </c>
      <c r="E878" s="265" t="s">
        <v>2134</v>
      </c>
      <c r="F878" s="139" t="s">
        <v>848</v>
      </c>
      <c r="G878" s="140" t="str">
        <f>IF(F878&gt;0.1,Import1!$N$6,"")</f>
        <v>€ /km</v>
      </c>
      <c r="H878" s="141" t="str">
        <f ca="1">IF(F878&gt;0.1,VLOOKUP(B878,Import1!$U:$X,Import1!$O$6,FALSE),"")</f>
        <v>1.626</v>
      </c>
      <c r="I878" s="123"/>
      <c r="J878" s="142" t="s">
        <v>1071</v>
      </c>
      <c r="K878" s="163" t="s">
        <v>624</v>
      </c>
      <c r="L878" s="144">
        <v>52</v>
      </c>
      <c r="M878" s="144">
        <v>120</v>
      </c>
      <c r="O878" s="509"/>
    </row>
    <row r="879" spans="1:15" ht="10.199999999999999" customHeight="1" x14ac:dyDescent="0.4">
      <c r="A879" s="170">
        <v>876</v>
      </c>
      <c r="B879" s="36">
        <v>84017</v>
      </c>
      <c r="C879" s="170" t="s">
        <v>2073</v>
      </c>
      <c r="D879" s="265" t="s">
        <v>2132</v>
      </c>
      <c r="E879" s="265" t="s">
        <v>2134</v>
      </c>
      <c r="F879" s="145" t="s">
        <v>849</v>
      </c>
      <c r="G879" s="146" t="str">
        <f>IF(F879&gt;0.1,Import1!$N$6,"")</f>
        <v>€ /km</v>
      </c>
      <c r="H879" s="147" t="str">
        <f ca="1">IF(F879&gt;0.1,VLOOKUP(B879,Import1!$U:$X,Import1!$O$6,FALSE),"")</f>
        <v>1.913</v>
      </c>
      <c r="I879" s="123"/>
      <c r="J879" s="148">
        <v>100.25</v>
      </c>
      <c r="K879" s="164">
        <v>11</v>
      </c>
      <c r="L879" s="150">
        <v>62</v>
      </c>
      <c r="M879" s="150">
        <v>140</v>
      </c>
      <c r="O879" s="509"/>
    </row>
    <row r="880" spans="1:15" ht="10.199999999999999" customHeight="1" x14ac:dyDescent="0.4">
      <c r="A880" s="170">
        <v>877</v>
      </c>
      <c r="B880" s="36">
        <v>84018</v>
      </c>
      <c r="C880" s="170" t="s">
        <v>2073</v>
      </c>
      <c r="D880" s="265" t="s">
        <v>2132</v>
      </c>
      <c r="E880" s="265" t="s">
        <v>2134</v>
      </c>
      <c r="F880" s="139" t="s">
        <v>850</v>
      </c>
      <c r="G880" s="140" t="str">
        <f>IF(F880&gt;0.1,Import1!$N$6,"")</f>
        <v>€ /km</v>
      </c>
      <c r="H880" s="141" t="str">
        <f ca="1">IF(F880&gt;0.1,VLOOKUP(B880,Import1!$U:$X,Import1!$O$6,FALSE),"")</f>
        <v>3.059</v>
      </c>
      <c r="I880" s="123"/>
      <c r="J880" s="142" t="s">
        <v>534</v>
      </c>
      <c r="K880" s="163">
        <v>14</v>
      </c>
      <c r="L880" s="144">
        <v>103</v>
      </c>
      <c r="M880" s="144">
        <v>220</v>
      </c>
      <c r="O880" s="509"/>
    </row>
    <row r="881" spans="1:15" ht="10.199999999999999" customHeight="1" x14ac:dyDescent="0.4">
      <c r="A881" s="170">
        <v>878</v>
      </c>
      <c r="B881" s="36">
        <v>84019</v>
      </c>
      <c r="C881" s="170" t="s">
        <v>2073</v>
      </c>
      <c r="D881" s="265" t="s">
        <v>2132</v>
      </c>
      <c r="E881" s="265" t="s">
        <v>2134</v>
      </c>
      <c r="F881" s="145" t="s">
        <v>851</v>
      </c>
      <c r="G881" s="146" t="str">
        <f>IF(F881&gt;0.1,Import1!$N$6,"")</f>
        <v>€ /km</v>
      </c>
      <c r="H881" s="147" t="str">
        <f ca="1">IF(F881&gt;0.1,VLOOKUP(B881,Import1!$U:$X,Import1!$O$6,FALSE),"")</f>
        <v>5.744</v>
      </c>
      <c r="I881" s="123"/>
      <c r="J881" s="148" t="s">
        <v>534</v>
      </c>
      <c r="K881" s="164">
        <v>17</v>
      </c>
      <c r="L881" s="150">
        <v>203</v>
      </c>
      <c r="M881" s="150">
        <v>370</v>
      </c>
      <c r="O881" s="509"/>
    </row>
    <row r="882" spans="1:15" ht="10.199999999999999" customHeight="1" x14ac:dyDescent="0.4">
      <c r="A882" s="170">
        <v>879</v>
      </c>
      <c r="B882" s="36">
        <v>84020</v>
      </c>
      <c r="C882" s="170" t="s">
        <v>2073</v>
      </c>
      <c r="D882" s="265" t="s">
        <v>2132</v>
      </c>
      <c r="E882" s="265" t="s">
        <v>2134</v>
      </c>
      <c r="F882" s="139" t="s">
        <v>852</v>
      </c>
      <c r="G882" s="140" t="str">
        <f>IF(F882&gt;0.1,Import1!$N$6,"")</f>
        <v>€ /km</v>
      </c>
      <c r="H882" s="141" t="str">
        <f ca="1">IF(F882&gt;0.1,VLOOKUP(B882,Import1!$U:$X,Import1!$O$6,FALSE),"")</f>
        <v>8.918</v>
      </c>
      <c r="I882" s="123"/>
      <c r="J882" s="142" t="s">
        <v>534</v>
      </c>
      <c r="K882" s="163">
        <v>21</v>
      </c>
      <c r="L882" s="144">
        <v>304</v>
      </c>
      <c r="M882" s="144">
        <v>550</v>
      </c>
      <c r="O882" s="509"/>
    </row>
    <row r="883" spans="1:15" ht="10.199999999999999" customHeight="1" x14ac:dyDescent="0.4">
      <c r="A883" s="170">
        <v>880</v>
      </c>
      <c r="B883" s="36" t="s">
        <v>1119</v>
      </c>
      <c r="C883" s="170" t="s">
        <v>2074</v>
      </c>
      <c r="D883" s="265" t="s">
        <v>2132</v>
      </c>
      <c r="E883" s="265" t="s">
        <v>2135</v>
      </c>
      <c r="H883" s="153"/>
      <c r="I883" s="123"/>
      <c r="K883" s="123"/>
      <c r="O883" s="509"/>
    </row>
    <row r="884" spans="1:15" ht="9" customHeight="1" x14ac:dyDescent="0.4">
      <c r="A884" s="170">
        <v>881</v>
      </c>
      <c r="B884" s="36" t="s">
        <v>1119</v>
      </c>
      <c r="C884" s="170" t="s">
        <v>2074</v>
      </c>
      <c r="D884" s="265" t="s">
        <v>2132</v>
      </c>
      <c r="E884" s="265" t="s">
        <v>2135</v>
      </c>
      <c r="F884" s="523" t="str">
        <f>VLOOKUP(C884,GrupeTable!A:P,13,0)</f>
        <v>JB-Y(St)Y(Eca)</v>
      </c>
      <c r="G884" s="52"/>
      <c r="H884" s="525">
        <f>VLOOKUP(C884,GrupeTable!A:P,14,0)</f>
        <v>0</v>
      </c>
      <c r="I884" s="525"/>
      <c r="J884" s="525" t="e">
        <f>_xlfn.XLOOKUP(C884,#REF!,#REF!)</f>
        <v>#REF!</v>
      </c>
      <c r="K884" s="520" t="str">
        <f>VLOOKUP(C884,GrupeTable!A:P,15,0)</f>
        <v>Vatrodojavni instalacijski kabel od PVC-a i zaslonom od Al-folije</v>
      </c>
      <c r="L884" s="521"/>
      <c r="M884" s="522"/>
      <c r="O884" s="509"/>
    </row>
    <row r="885" spans="1:15" ht="9" customHeight="1" x14ac:dyDescent="0.4">
      <c r="A885" s="170">
        <v>882</v>
      </c>
      <c r="B885" s="36" t="s">
        <v>1119</v>
      </c>
      <c r="C885" s="170" t="s">
        <v>2074</v>
      </c>
      <c r="D885" s="265" t="s">
        <v>2132</v>
      </c>
      <c r="E885" s="265" t="s">
        <v>2135</v>
      </c>
      <c r="F885" s="524"/>
      <c r="G885" s="53"/>
      <c r="H885" s="526"/>
      <c r="I885" s="526"/>
      <c r="J885" s="526"/>
      <c r="K885" s="56"/>
      <c r="L885" s="54"/>
      <c r="M885" s="55" t="str">
        <f>VLOOKUP(C884,GrupeTable!A:P,16,0)</f>
        <v>DIN VDE 0815</v>
      </c>
      <c r="O885" s="509"/>
    </row>
    <row r="886" spans="1:15" ht="5.0999999999999996" customHeight="1" x14ac:dyDescent="0.4">
      <c r="A886" s="170">
        <v>883</v>
      </c>
      <c r="B886" s="36" t="s">
        <v>1119</v>
      </c>
      <c r="C886" s="170" t="s">
        <v>2074</v>
      </c>
      <c r="D886" s="265" t="s">
        <v>2132</v>
      </c>
      <c r="E886" s="265" t="s">
        <v>2135</v>
      </c>
      <c r="F886" s="46"/>
      <c r="G886" s="2"/>
      <c r="H886" s="113"/>
      <c r="I886" s="45"/>
      <c r="J886" s="57"/>
      <c r="K886" s="47"/>
      <c r="L886" s="50"/>
      <c r="M886" s="48"/>
      <c r="O886" s="509"/>
    </row>
    <row r="887" spans="1:15" ht="10.199999999999999" customHeight="1" x14ac:dyDescent="0.4">
      <c r="A887" s="170">
        <v>884</v>
      </c>
      <c r="B887" s="36">
        <v>84101</v>
      </c>
      <c r="C887" s="170" t="s">
        <v>2074</v>
      </c>
      <c r="D887" s="265" t="s">
        <v>2132</v>
      </c>
      <c r="E887" s="265" t="s">
        <v>2135</v>
      </c>
      <c r="F887" s="139" t="s">
        <v>844</v>
      </c>
      <c r="G887" s="140" t="str">
        <f>IF(F887&gt;0.1,Import1!$N$6,"")</f>
        <v>€ /km</v>
      </c>
      <c r="H887" s="141" t="str">
        <f ca="1">IF(F887&gt;0.1,VLOOKUP(B887,Import1!$U:$X,Import1!$O$6,FALSE),"")</f>
        <v>390</v>
      </c>
      <c r="I887" s="123"/>
      <c r="J887" s="142" t="s">
        <v>1070</v>
      </c>
      <c r="K887" s="163" t="s">
        <v>593</v>
      </c>
      <c r="L887" s="144">
        <v>11</v>
      </c>
      <c r="M887" s="144">
        <v>39</v>
      </c>
      <c r="O887" s="509"/>
    </row>
    <row r="888" spans="1:15" ht="10.199999999999999" customHeight="1" x14ac:dyDescent="0.4">
      <c r="A888" s="170">
        <v>885</v>
      </c>
      <c r="B888" s="36">
        <v>84102</v>
      </c>
      <c r="C888" s="170" t="s">
        <v>2074</v>
      </c>
      <c r="D888" s="265" t="s">
        <v>2132</v>
      </c>
      <c r="E888" s="265" t="s">
        <v>2135</v>
      </c>
      <c r="F888" s="145" t="s">
        <v>845</v>
      </c>
      <c r="G888" s="146" t="str">
        <f>IF(F888&gt;0.1,Import1!$N$6,"")</f>
        <v>€ /km</v>
      </c>
      <c r="H888" s="147" t="str">
        <f ca="1">IF(F888&gt;0.1,VLOOKUP(B888,Import1!$U:$X,Import1!$O$6,FALSE),"")</f>
        <v>594</v>
      </c>
      <c r="I888" s="123"/>
      <c r="J888" s="148" t="s">
        <v>1070</v>
      </c>
      <c r="K888" s="164" t="s">
        <v>617</v>
      </c>
      <c r="L888" s="150">
        <v>21</v>
      </c>
      <c r="M888" s="150">
        <v>54</v>
      </c>
      <c r="O888" s="509"/>
    </row>
    <row r="889" spans="1:15" ht="10.199999999999999" customHeight="1" x14ac:dyDescent="0.4">
      <c r="A889" s="170">
        <v>886</v>
      </c>
      <c r="B889" s="36">
        <v>84103</v>
      </c>
      <c r="C889" s="170" t="s">
        <v>2074</v>
      </c>
      <c r="D889" s="265" t="s">
        <v>2132</v>
      </c>
      <c r="E889" s="265" t="s">
        <v>2135</v>
      </c>
      <c r="F889" s="139" t="s">
        <v>847</v>
      </c>
      <c r="G889" s="140" t="str">
        <f>IF(F889&gt;0.1,Import1!$N$6,"")</f>
        <v>€ /km</v>
      </c>
      <c r="H889" s="141" t="str">
        <f ca="1">IF(F889&gt;0.1,VLOOKUP(B889,Import1!$U:$X,Import1!$O$6,FALSE),"")</f>
        <v>1.276</v>
      </c>
      <c r="I889" s="123"/>
      <c r="J889" s="142" t="s">
        <v>534</v>
      </c>
      <c r="K889" s="163" t="s">
        <v>870</v>
      </c>
      <c r="L889" s="144">
        <v>41</v>
      </c>
      <c r="M889" s="144">
        <v>94</v>
      </c>
      <c r="O889" s="509"/>
    </row>
    <row r="890" spans="1:15" ht="10.199999999999999" customHeight="1" x14ac:dyDescent="0.4">
      <c r="A890" s="170">
        <v>887</v>
      </c>
      <c r="B890" s="36" t="s">
        <v>1119</v>
      </c>
      <c r="C890" s="170" t="s">
        <v>2075</v>
      </c>
      <c r="D890" s="265" t="s">
        <v>2132</v>
      </c>
      <c r="E890" s="265" t="s">
        <v>2136</v>
      </c>
      <c r="H890" s="153"/>
      <c r="I890" s="123"/>
      <c r="K890" s="123"/>
      <c r="O890" s="509"/>
    </row>
    <row r="891" spans="1:15" ht="9" customHeight="1" x14ac:dyDescent="0.4">
      <c r="A891" s="170">
        <v>888</v>
      </c>
      <c r="B891" s="36" t="s">
        <v>1119</v>
      </c>
      <c r="C891" s="170" t="s">
        <v>2075</v>
      </c>
      <c r="D891" s="265" t="s">
        <v>2132</v>
      </c>
      <c r="E891" s="265" t="s">
        <v>2136</v>
      </c>
      <c r="F891" s="523" t="str">
        <f>VLOOKUP(C891,GrupeTable!A:P,13,0)</f>
        <v>J-H(St)H(Cca)</v>
      </c>
      <c r="G891" s="52"/>
      <c r="H891" s="525">
        <f>VLOOKUP(C891,GrupeTable!A:P,14,0)</f>
        <v>0</v>
      </c>
      <c r="I891" s="525"/>
      <c r="J891" s="525" t="e">
        <f>_xlfn.XLOOKUP(C891,#REF!,#REF!)</f>
        <v>#REF!</v>
      </c>
      <c r="K891" s="520" t="str">
        <f>VLOOKUP(C891,GrupeTable!A:P,15,0)</f>
        <v>Bezhalogeni telekomunikacijski instalacijski kabel</v>
      </c>
      <c r="L891" s="521"/>
      <c r="M891" s="522"/>
      <c r="O891" s="509"/>
    </row>
    <row r="892" spans="1:15" ht="9" customHeight="1" x14ac:dyDescent="0.4">
      <c r="A892" s="170">
        <v>889</v>
      </c>
      <c r="B892" s="36" t="s">
        <v>1119</v>
      </c>
      <c r="C892" s="170" t="s">
        <v>2075</v>
      </c>
      <c r="D892" s="265" t="s">
        <v>2132</v>
      </c>
      <c r="E892" s="265" t="s">
        <v>2136</v>
      </c>
      <c r="F892" s="524"/>
      <c r="G892" s="53"/>
      <c r="H892" s="526"/>
      <c r="I892" s="526"/>
      <c r="J892" s="526"/>
      <c r="K892" s="56"/>
      <c r="L892" s="54"/>
      <c r="M892" s="55" t="str">
        <f>VLOOKUP(C891,GrupeTable!A:P,16,0)</f>
        <v>DIN VDE 0815</v>
      </c>
      <c r="O892" s="509"/>
    </row>
    <row r="893" spans="1:15" ht="5.0999999999999996" customHeight="1" x14ac:dyDescent="0.4">
      <c r="A893" s="170">
        <v>890</v>
      </c>
      <c r="B893" s="36" t="s">
        <v>1119</v>
      </c>
      <c r="C893" s="170" t="s">
        <v>2075</v>
      </c>
      <c r="D893" s="265" t="s">
        <v>2132</v>
      </c>
      <c r="E893" s="265" t="s">
        <v>2136</v>
      </c>
      <c r="F893" s="46"/>
      <c r="G893" s="2"/>
      <c r="H893" s="113"/>
      <c r="I893" s="45"/>
      <c r="J893" s="57"/>
      <c r="K893" s="47"/>
      <c r="L893" s="50"/>
      <c r="M893" s="48"/>
      <c r="O893" s="509"/>
    </row>
    <row r="894" spans="1:15" ht="10.199999999999999" customHeight="1" x14ac:dyDescent="0.4">
      <c r="A894" s="170">
        <v>891</v>
      </c>
      <c r="B894" s="36">
        <v>84201</v>
      </c>
      <c r="C894" s="170" t="s">
        <v>2075</v>
      </c>
      <c r="D894" s="265" t="s">
        <v>2132</v>
      </c>
      <c r="E894" s="265" t="s">
        <v>2136</v>
      </c>
      <c r="F894" s="139" t="s">
        <v>845</v>
      </c>
      <c r="G894" s="140" t="str">
        <f>IF(F894&gt;0.1,Import1!$N$6,"")</f>
        <v>€ /km</v>
      </c>
      <c r="H894" s="141" t="str">
        <f ca="1">IF(F894&gt;0.1,VLOOKUP(B894,Import1!$U:$X,Import1!$O$6,FALSE),"")</f>
        <v>780</v>
      </c>
      <c r="I894" s="123"/>
      <c r="J894" s="142" t="s">
        <v>534</v>
      </c>
      <c r="K894" s="163">
        <v>7</v>
      </c>
      <c r="L894" s="144">
        <v>25</v>
      </c>
      <c r="M894" s="144">
        <v>69</v>
      </c>
      <c r="O894" s="509"/>
    </row>
    <row r="895" spans="1:15" ht="10.199999999999999" customHeight="1" x14ac:dyDescent="0.4">
      <c r="A895" s="170">
        <v>892</v>
      </c>
      <c r="B895" s="36">
        <v>84202</v>
      </c>
      <c r="C895" s="170" t="s">
        <v>2075</v>
      </c>
      <c r="D895" s="265" t="s">
        <v>2132</v>
      </c>
      <c r="E895" s="265" t="s">
        <v>2136</v>
      </c>
      <c r="F895" s="145" t="s">
        <v>846</v>
      </c>
      <c r="G895" s="146" t="str">
        <f>IF(F895&gt;0.1,Import1!$N$6,"")</f>
        <v>€ /km</v>
      </c>
      <c r="H895" s="147" t="str">
        <f ca="1">IF(F895&gt;0.1,VLOOKUP(B895,Import1!$U:$X,Import1!$O$6,FALSE),"")</f>
        <v>1.287</v>
      </c>
      <c r="I895" s="123"/>
      <c r="J895" s="148" t="s">
        <v>534</v>
      </c>
      <c r="K895" s="164">
        <v>8</v>
      </c>
      <c r="L895" s="150">
        <v>33</v>
      </c>
      <c r="M895" s="150">
        <v>103</v>
      </c>
      <c r="O895" s="509"/>
    </row>
    <row r="896" spans="1:15" ht="10.199999999999999" customHeight="1" x14ac:dyDescent="0.4">
      <c r="A896" s="170">
        <v>893</v>
      </c>
      <c r="B896" s="36">
        <v>84203</v>
      </c>
      <c r="C896" s="170" t="s">
        <v>2075</v>
      </c>
      <c r="D896" s="265" t="s">
        <v>2132</v>
      </c>
      <c r="E896" s="265" t="s">
        <v>2136</v>
      </c>
      <c r="F896" s="139" t="s">
        <v>847</v>
      </c>
      <c r="G896" s="140" t="str">
        <f>IF(F896&gt;0.1,Import1!$N$6,"")</f>
        <v>€ /km</v>
      </c>
      <c r="H896" s="141" t="str">
        <f ca="1">IF(F896&gt;0.1,VLOOKUP(B896,Import1!$U:$X,Import1!$O$6,FALSE),"")</f>
        <v>1.635</v>
      </c>
      <c r="I896" s="123"/>
      <c r="J896" s="142" t="s">
        <v>534</v>
      </c>
      <c r="K896" s="163">
        <v>9</v>
      </c>
      <c r="L896" s="144">
        <v>45</v>
      </c>
      <c r="M896" s="144">
        <v>136</v>
      </c>
      <c r="O896" s="509"/>
    </row>
    <row r="897" spans="1:15" ht="10.199999999999999" customHeight="1" x14ac:dyDescent="0.4">
      <c r="A897" s="170"/>
      <c r="B897" s="36">
        <v>0</v>
      </c>
      <c r="C897" s="170" t="s">
        <v>2075</v>
      </c>
      <c r="D897" s="265" t="s">
        <v>2132</v>
      </c>
      <c r="E897" s="265" t="s">
        <v>2136</v>
      </c>
      <c r="F897" s="145"/>
      <c r="G897" s="146"/>
      <c r="H897" s="147"/>
      <c r="I897" s="123"/>
      <c r="J897" s="148"/>
      <c r="K897" s="164"/>
      <c r="L897" s="150"/>
      <c r="M897" s="150"/>
      <c r="O897" s="509"/>
    </row>
    <row r="898" spans="1:15" ht="10.199999999999999" customHeight="1" x14ac:dyDescent="0.4">
      <c r="A898" s="170">
        <v>894</v>
      </c>
      <c r="B898" s="36">
        <v>84204</v>
      </c>
      <c r="C898" s="170" t="s">
        <v>2075</v>
      </c>
      <c r="D898" s="265" t="s">
        <v>2132</v>
      </c>
      <c r="E898" s="265" t="s">
        <v>2136</v>
      </c>
      <c r="F898" s="139" t="s">
        <v>2171</v>
      </c>
      <c r="G898" s="140" t="str">
        <f>IF(F898&gt;0.1,Import1!$N$6,"")</f>
        <v>€ /km</v>
      </c>
      <c r="H898" s="141" t="str">
        <f ca="1">IF(F898&gt;0.1,VLOOKUP(B898,Import1!$U:$X,Import1!$O$6,FALSE),"")</f>
        <v>786</v>
      </c>
      <c r="I898" s="123"/>
      <c r="J898" s="142" t="s">
        <v>534</v>
      </c>
      <c r="K898" s="163">
        <v>7</v>
      </c>
      <c r="L898" s="144">
        <v>25</v>
      </c>
      <c r="M898" s="144">
        <v>69</v>
      </c>
      <c r="O898" s="509"/>
    </row>
    <row r="899" spans="1:15" ht="10.199999999999999" customHeight="1" x14ac:dyDescent="0.4">
      <c r="A899" s="170">
        <v>895</v>
      </c>
      <c r="B899" s="36" t="s">
        <v>1119</v>
      </c>
      <c r="C899" s="170" t="s">
        <v>2076</v>
      </c>
      <c r="D899" s="265" t="s">
        <v>2132</v>
      </c>
      <c r="E899" s="265" t="s">
        <v>2137</v>
      </c>
      <c r="H899" s="153"/>
      <c r="I899" s="123"/>
      <c r="K899" s="123"/>
      <c r="O899" s="509"/>
    </row>
    <row r="900" spans="1:15" ht="9" customHeight="1" x14ac:dyDescent="0.4">
      <c r="A900" s="170">
        <v>896</v>
      </c>
      <c r="B900" s="36" t="s">
        <v>1119</v>
      </c>
      <c r="C900" s="170" t="s">
        <v>2076</v>
      </c>
      <c r="D900" s="265" t="s">
        <v>2132</v>
      </c>
      <c r="E900" s="265" t="s">
        <v>2137</v>
      </c>
      <c r="F900" s="523" t="str">
        <f>VLOOKUP(C900,GrupeTable!A:P,13,0)</f>
        <v>JE-H(St)H E30-E90</v>
      </c>
      <c r="G900" s="52"/>
      <c r="H900" s="525">
        <f>VLOOKUP(C900,GrupeTable!A:P,14,0)</f>
        <v>0</v>
      </c>
      <c r="I900" s="525"/>
      <c r="J900" s="525" t="e">
        <f>_xlfn.XLOOKUP(C900,#REF!,#REF!)</f>
        <v>#REF!</v>
      </c>
      <c r="K900" s="520" t="str">
        <f>VLOOKUP(C900,GrupeTable!A:P,15,0)</f>
        <v>Bezhalogeni instalacijski kabel za industrijsku elektroniku s funkcijom od 90 min, DIN 4102-12</v>
      </c>
      <c r="L900" s="521"/>
      <c r="M900" s="522"/>
      <c r="O900" s="509"/>
    </row>
    <row r="901" spans="1:15" ht="9" customHeight="1" x14ac:dyDescent="0.4">
      <c r="A901" s="170">
        <v>897</v>
      </c>
      <c r="B901" s="36" t="s">
        <v>1119</v>
      </c>
      <c r="C901" s="170" t="s">
        <v>2076</v>
      </c>
      <c r="D901" s="265" t="s">
        <v>2132</v>
      </c>
      <c r="E901" s="265" t="s">
        <v>2137</v>
      </c>
      <c r="F901" s="524"/>
      <c r="G901" s="53"/>
      <c r="H901" s="526"/>
      <c r="I901" s="526"/>
      <c r="J901" s="526"/>
      <c r="K901" s="56"/>
      <c r="L901" s="54"/>
      <c r="M901" s="55" t="str">
        <f>VLOOKUP(C900,GrupeTable!A:P,16,0)</f>
        <v>DIN VDE 0815</v>
      </c>
      <c r="O901" s="509"/>
    </row>
    <row r="902" spans="1:15" ht="5.0999999999999996" customHeight="1" x14ac:dyDescent="0.4">
      <c r="A902" s="170">
        <v>898</v>
      </c>
      <c r="B902" s="36" t="s">
        <v>1119</v>
      </c>
      <c r="C902" s="170" t="s">
        <v>2076</v>
      </c>
      <c r="D902" s="265" t="s">
        <v>2132</v>
      </c>
      <c r="E902" s="265" t="s">
        <v>2137</v>
      </c>
      <c r="F902" s="46"/>
      <c r="G902" s="2"/>
      <c r="H902" s="113"/>
      <c r="I902" s="45"/>
      <c r="J902" s="57"/>
      <c r="K902" s="47"/>
      <c r="L902" s="50"/>
      <c r="M902" s="48"/>
      <c r="O902" s="509"/>
    </row>
    <row r="903" spans="1:15" ht="10.199999999999999" customHeight="1" x14ac:dyDescent="0.4">
      <c r="A903" s="170">
        <v>899</v>
      </c>
      <c r="B903" s="36">
        <v>84301</v>
      </c>
      <c r="C903" s="170" t="s">
        <v>2076</v>
      </c>
      <c r="D903" s="265" t="s">
        <v>2132</v>
      </c>
      <c r="E903" s="265" t="s">
        <v>2137</v>
      </c>
      <c r="F903" s="139" t="s">
        <v>844</v>
      </c>
      <c r="G903" s="140" t="str">
        <f>IF(F903&gt;0.1,Import1!$N$6,"")</f>
        <v>€ /km</v>
      </c>
      <c r="H903" s="141" t="str">
        <f ca="1">IF(F903&gt;0.1,VLOOKUP(B903,Import1!$U:$X,Import1!$O$6,FALSE),"")</f>
        <v>854</v>
      </c>
      <c r="I903" s="123"/>
      <c r="J903" s="142" t="s">
        <v>534</v>
      </c>
      <c r="K903" s="163">
        <v>5.5</v>
      </c>
      <c r="L903" s="144">
        <v>15</v>
      </c>
      <c r="M903" s="144">
        <v>40</v>
      </c>
      <c r="O903" s="509"/>
    </row>
    <row r="904" spans="1:15" ht="10.199999999999999" customHeight="1" x14ac:dyDescent="0.4">
      <c r="A904" s="170">
        <v>900</v>
      </c>
      <c r="B904" s="36">
        <v>84302</v>
      </c>
      <c r="C904" s="170" t="s">
        <v>2076</v>
      </c>
      <c r="D904" s="265" t="s">
        <v>2132</v>
      </c>
      <c r="E904" s="265" t="s">
        <v>2137</v>
      </c>
      <c r="F904" s="145" t="s">
        <v>845</v>
      </c>
      <c r="G904" s="146" t="str">
        <f>IF(F904&gt;0.1,Import1!$N$6,"")</f>
        <v>€ /km</v>
      </c>
      <c r="H904" s="147" t="str">
        <f ca="1">IF(F904&gt;0.1,VLOOKUP(B904,Import1!$U:$X,Import1!$O$6,FALSE),"")</f>
        <v>1.214</v>
      </c>
      <c r="I904" s="123"/>
      <c r="J904" s="148" t="s">
        <v>534</v>
      </c>
      <c r="K904" s="164">
        <v>6</v>
      </c>
      <c r="L904" s="150">
        <v>25</v>
      </c>
      <c r="M904" s="150">
        <v>56</v>
      </c>
      <c r="O904" s="509"/>
    </row>
    <row r="905" spans="1:15" ht="10.199999999999999" customHeight="1" x14ac:dyDescent="0.4">
      <c r="A905" s="170">
        <v>901</v>
      </c>
      <c r="B905" s="36">
        <v>84303</v>
      </c>
      <c r="C905" s="170" t="s">
        <v>2076</v>
      </c>
      <c r="D905" s="265" t="s">
        <v>2132</v>
      </c>
      <c r="E905" s="265" t="s">
        <v>2137</v>
      </c>
      <c r="F905" s="139" t="s">
        <v>847</v>
      </c>
      <c r="G905" s="140" t="str">
        <f>IF(F905&gt;0.1,Import1!$N$6,"")</f>
        <v>€ /km</v>
      </c>
      <c r="H905" s="141" t="str">
        <f ca="1">IF(F905&gt;0.1,VLOOKUP(B905,Import1!$U:$X,Import1!$O$6,FALSE),"")</f>
        <v>2.406</v>
      </c>
      <c r="I905" s="123"/>
      <c r="J905" s="142" t="s">
        <v>534</v>
      </c>
      <c r="K905" s="163">
        <v>8.6999999999999993</v>
      </c>
      <c r="L905" s="144">
        <v>45</v>
      </c>
      <c r="M905" s="144">
        <v>96</v>
      </c>
      <c r="O905" s="509"/>
    </row>
    <row r="906" spans="1:15" ht="10.199999999999999" customHeight="1" x14ac:dyDescent="0.4">
      <c r="A906" s="170">
        <v>902</v>
      </c>
      <c r="B906" s="36" t="s">
        <v>1119</v>
      </c>
      <c r="C906" s="170" t="s">
        <v>2077</v>
      </c>
      <c r="D906" s="265" t="s">
        <v>2132</v>
      </c>
      <c r="E906" s="265" t="s">
        <v>2138</v>
      </c>
      <c r="H906" s="153"/>
      <c r="I906" s="123"/>
      <c r="K906" s="123"/>
      <c r="O906" s="509"/>
    </row>
    <row r="907" spans="1:15" ht="9" customHeight="1" x14ac:dyDescent="0.4">
      <c r="A907" s="170">
        <v>903</v>
      </c>
      <c r="B907" s="36" t="s">
        <v>1119</v>
      </c>
      <c r="C907" s="170" t="s">
        <v>2077</v>
      </c>
      <c r="D907" s="265" t="s">
        <v>2132</v>
      </c>
      <c r="E907" s="265" t="s">
        <v>2138</v>
      </c>
      <c r="F907" s="523" t="str">
        <f>VLOOKUP(C907,GrupeTable!A:P,13,0)</f>
        <v>TK 59</v>
      </c>
      <c r="G907" s="52"/>
      <c r="H907" s="525" t="str">
        <f>VLOOKUP(C907,GrupeTable!A:P,14,0)</f>
        <v>XzTKMXpw |A-2YF(L)2Y</v>
      </c>
      <c r="I907" s="525"/>
      <c r="J907" s="525" t="e">
        <f>_xlfn.XLOOKUP(C907,#REF!,#REF!)</f>
        <v>#REF!</v>
      </c>
      <c r="K907" s="520" t="str">
        <f>VLOOKUP(C907,GrupeTable!A:P,15,0)</f>
        <v>Telekom. podzemni kabel od PE-a, uzdužno vodonepropusan</v>
      </c>
      <c r="L907" s="521"/>
      <c r="M907" s="522"/>
      <c r="O907" s="509"/>
    </row>
    <row r="908" spans="1:15" ht="9" customHeight="1" x14ac:dyDescent="0.4">
      <c r="A908" s="170">
        <v>904</v>
      </c>
      <c r="B908" s="36" t="s">
        <v>1119</v>
      </c>
      <c r="C908" s="170" t="s">
        <v>2077</v>
      </c>
      <c r="D908" s="265" t="s">
        <v>2132</v>
      </c>
      <c r="E908" s="265" t="s">
        <v>2138</v>
      </c>
      <c r="F908" s="524"/>
      <c r="G908" s="53"/>
      <c r="H908" s="526"/>
      <c r="I908" s="526"/>
      <c r="J908" s="526"/>
      <c r="K908" s="56"/>
      <c r="L908" s="54"/>
      <c r="M908" s="55" t="str">
        <f>VLOOKUP(C907,GrupeTable!A:P,16,0)</f>
        <v>HT: T4- 2336/92</v>
      </c>
      <c r="O908" s="509"/>
    </row>
    <row r="909" spans="1:15" ht="5.0999999999999996" customHeight="1" x14ac:dyDescent="0.4">
      <c r="A909" s="170">
        <v>905</v>
      </c>
      <c r="B909" s="36" t="s">
        <v>1119</v>
      </c>
      <c r="C909" s="170" t="s">
        <v>2077</v>
      </c>
      <c r="D909" s="265" t="s">
        <v>2132</v>
      </c>
      <c r="E909" s="265" t="s">
        <v>2138</v>
      </c>
      <c r="F909" s="46"/>
      <c r="G909" s="2"/>
      <c r="H909" s="113"/>
      <c r="I909" s="45"/>
      <c r="J909" s="57"/>
      <c r="K909" s="47"/>
      <c r="L909" s="50"/>
      <c r="M909" s="48"/>
      <c r="O909" s="509"/>
    </row>
    <row r="910" spans="1:15" ht="10.199999999999999" customHeight="1" x14ac:dyDescent="0.4">
      <c r="A910" s="170">
        <v>906</v>
      </c>
      <c r="B910" s="36">
        <v>84401</v>
      </c>
      <c r="C910" s="170" t="s">
        <v>2077</v>
      </c>
      <c r="D910" s="265" t="s">
        <v>2132</v>
      </c>
      <c r="E910" s="265" t="s">
        <v>2138</v>
      </c>
      <c r="F910" s="139" t="s">
        <v>861</v>
      </c>
      <c r="G910" s="140" t="str">
        <f>IF(F910&gt;0.1,Import1!$N$6,"")</f>
        <v>€ /km</v>
      </c>
      <c r="H910" s="141" t="str">
        <f ca="1">IF(F910&gt;0.1,VLOOKUP(B910,Import1!$U:$X,Import1!$O$6,FALSE),"")</f>
        <v>712</v>
      </c>
      <c r="I910" s="123"/>
      <c r="J910" s="142" t="s">
        <v>534</v>
      </c>
      <c r="K910" s="163">
        <v>9</v>
      </c>
      <c r="L910" s="144">
        <v>11</v>
      </c>
      <c r="M910" s="144">
        <v>80</v>
      </c>
      <c r="O910" s="509"/>
    </row>
    <row r="911" spans="1:15" ht="10.199999999999999" customHeight="1" x14ac:dyDescent="0.4">
      <c r="A911" s="170">
        <v>907</v>
      </c>
      <c r="B911" s="36">
        <v>84402</v>
      </c>
      <c r="C911" s="170" t="s">
        <v>2077</v>
      </c>
      <c r="D911" s="265" t="s">
        <v>2132</v>
      </c>
      <c r="E911" s="265" t="s">
        <v>2138</v>
      </c>
      <c r="F911" s="145" t="s">
        <v>853</v>
      </c>
      <c r="G911" s="146" t="str">
        <f>IF(F911&gt;0.1,Import1!$N$6,"")</f>
        <v>€ /km</v>
      </c>
      <c r="H911" s="147" t="str">
        <f ca="1">IF(F911&gt;0.1,VLOOKUP(B911,Import1!$U:$X,Import1!$O$6,FALSE),"")</f>
        <v>1.452</v>
      </c>
      <c r="I911" s="123"/>
      <c r="J911" s="148" t="s">
        <v>534</v>
      </c>
      <c r="K911" s="164" t="s">
        <v>724</v>
      </c>
      <c r="L911" s="150">
        <v>32</v>
      </c>
      <c r="M911" s="150">
        <v>163</v>
      </c>
      <c r="O911" s="509"/>
    </row>
    <row r="912" spans="1:15" ht="10.199999999999999" customHeight="1" x14ac:dyDescent="0.4">
      <c r="A912" s="170">
        <v>908</v>
      </c>
      <c r="B912" s="36">
        <v>84403</v>
      </c>
      <c r="C912" s="170" t="s">
        <v>2077</v>
      </c>
      <c r="D912" s="265" t="s">
        <v>2132</v>
      </c>
      <c r="E912" s="265" t="s">
        <v>2138</v>
      </c>
      <c r="F912" s="139" t="s">
        <v>854</v>
      </c>
      <c r="G912" s="140" t="str">
        <f>IF(F912&gt;0.1,Import1!$N$6,"")</f>
        <v>€ /km</v>
      </c>
      <c r="H912" s="141" t="str">
        <f ca="1">IF(F912&gt;0.1,VLOOKUP(B912,Import1!$U:$X,Import1!$O$6,FALSE),"")</f>
        <v>2.386</v>
      </c>
      <c r="I912" s="123"/>
      <c r="J912" s="142" t="s">
        <v>534</v>
      </c>
      <c r="K912" s="163" t="s">
        <v>862</v>
      </c>
      <c r="L912" s="144">
        <v>53</v>
      </c>
      <c r="M912" s="144">
        <v>210</v>
      </c>
      <c r="O912" s="509"/>
    </row>
    <row r="913" spans="1:15" ht="10.199999999999999" customHeight="1" x14ac:dyDescent="0.4">
      <c r="A913" s="170">
        <v>909</v>
      </c>
      <c r="B913" s="36">
        <v>84404</v>
      </c>
      <c r="C913" s="170" t="s">
        <v>2077</v>
      </c>
      <c r="D913" s="265" t="s">
        <v>2132</v>
      </c>
      <c r="E913" s="265" t="s">
        <v>2138</v>
      </c>
      <c r="F913" s="145" t="s">
        <v>855</v>
      </c>
      <c r="G913" s="146" t="str">
        <f>IF(F913&gt;0.1,Import1!$N$6,"")</f>
        <v>€ /km</v>
      </c>
      <c r="H913" s="147" t="str">
        <f ca="1">IF(F913&gt;0.1,VLOOKUP(B913,Import1!$U:$X,Import1!$O$6,FALSE),"")</f>
        <v>4.702</v>
      </c>
      <c r="I913" s="123"/>
      <c r="J913" s="148" t="s">
        <v>534</v>
      </c>
      <c r="K913" s="164" t="s">
        <v>860</v>
      </c>
      <c r="L913" s="150">
        <v>106</v>
      </c>
      <c r="M913" s="150">
        <v>340</v>
      </c>
      <c r="O913" s="509"/>
    </row>
    <row r="914" spans="1:15" ht="10.199999999999999" customHeight="1" x14ac:dyDescent="0.4">
      <c r="A914" s="170">
        <v>910</v>
      </c>
      <c r="B914" s="36">
        <v>84405</v>
      </c>
      <c r="C914" s="170" t="s">
        <v>2077</v>
      </c>
      <c r="D914" s="265" t="s">
        <v>2132</v>
      </c>
      <c r="E914" s="265" t="s">
        <v>2138</v>
      </c>
      <c r="F914" s="139" t="s">
        <v>856</v>
      </c>
      <c r="G914" s="140" t="str">
        <f>IF(F914&gt;0.1,Import1!$N$6,"")</f>
        <v>€ /km</v>
      </c>
      <c r="H914" s="141" t="str">
        <f ca="1">IF(F914&gt;0.1,VLOOKUP(B914,Import1!$U:$X,Import1!$O$6,FALSE),"")</f>
        <v>8.616</v>
      </c>
      <c r="I914" s="123"/>
      <c r="J914" s="142" t="s">
        <v>534</v>
      </c>
      <c r="K914" s="163" t="s">
        <v>580</v>
      </c>
      <c r="L914" s="144">
        <v>159</v>
      </c>
      <c r="M914" s="144">
        <v>450</v>
      </c>
      <c r="O914" s="509"/>
    </row>
    <row r="915" spans="1:15" ht="10.199999999999999" customHeight="1" x14ac:dyDescent="0.4">
      <c r="A915" s="170">
        <v>911</v>
      </c>
      <c r="B915" s="36">
        <v>84406</v>
      </c>
      <c r="C915" s="170" t="s">
        <v>2077</v>
      </c>
      <c r="D915" s="265" t="s">
        <v>2132</v>
      </c>
      <c r="E915" s="265" t="s">
        <v>2138</v>
      </c>
      <c r="F915" s="145" t="s">
        <v>863</v>
      </c>
      <c r="G915" s="146" t="str">
        <f>IF(F915&gt;0.1,Import1!$N$6,"")</f>
        <v>€ /km</v>
      </c>
      <c r="H915" s="147" t="str">
        <f ca="1">IF(F915&gt;0.1,VLOOKUP(B915,Import1!$U:$X,Import1!$O$6,FALSE),"")</f>
        <v>10.224</v>
      </c>
      <c r="I915" s="123"/>
      <c r="J915" s="148" t="s">
        <v>534</v>
      </c>
      <c r="K915" s="164" t="s">
        <v>864</v>
      </c>
      <c r="L915" s="150">
        <v>265</v>
      </c>
      <c r="M915" s="150">
        <v>665</v>
      </c>
      <c r="O915" s="509"/>
    </row>
    <row r="916" spans="1:15" ht="10.199999999999999" customHeight="1" x14ac:dyDescent="0.4">
      <c r="A916" s="170">
        <v>912</v>
      </c>
      <c r="B916" s="36">
        <v>84407</v>
      </c>
      <c r="C916" s="170" t="s">
        <v>2077</v>
      </c>
      <c r="D916" s="265" t="s">
        <v>2132</v>
      </c>
      <c r="E916" s="265" t="s">
        <v>2138</v>
      </c>
      <c r="F916" s="139" t="s">
        <v>865</v>
      </c>
      <c r="G916" s="140" t="str">
        <f>IF(F916&gt;0.1,Import1!$N$6,"")</f>
        <v>€ /km</v>
      </c>
      <c r="H916" s="141" t="str">
        <f ca="1">IF(F916&gt;0.1,VLOOKUP(B916,Import1!$U:$X,Import1!$O$6,FALSE),"")</f>
        <v>25.070</v>
      </c>
      <c r="I916" s="123"/>
      <c r="J916" s="142" t="s">
        <v>534</v>
      </c>
      <c r="K916" s="163" t="s">
        <v>638</v>
      </c>
      <c r="L916" s="144">
        <v>530</v>
      </c>
      <c r="M916" s="144">
        <v>1542</v>
      </c>
      <c r="O916" s="509"/>
    </row>
    <row r="917" spans="1:15" ht="10.199999999999999" customHeight="1" x14ac:dyDescent="0.4">
      <c r="A917" s="170">
        <v>913</v>
      </c>
      <c r="B917" s="36">
        <v>84408</v>
      </c>
      <c r="C917" s="170" t="s">
        <v>2077</v>
      </c>
      <c r="D917" s="265" t="s">
        <v>2132</v>
      </c>
      <c r="E917" s="265" t="s">
        <v>2138</v>
      </c>
      <c r="F917" s="145" t="s">
        <v>866</v>
      </c>
      <c r="G917" s="146" t="str">
        <f>IF(F917&gt;0.1,Import1!$N$6,"")</f>
        <v>€ /km</v>
      </c>
      <c r="H917" s="147" t="str">
        <f ca="1">IF(F917&gt;0.1,VLOOKUP(B917,Import1!$U:$X,Import1!$O$6,FALSE),"")</f>
        <v>30.152</v>
      </c>
      <c r="I917" s="123"/>
      <c r="J917" s="148" t="s">
        <v>534</v>
      </c>
      <c r="K917" s="164" t="s">
        <v>867</v>
      </c>
      <c r="L917" s="150">
        <v>1060</v>
      </c>
      <c r="M917" s="150">
        <v>2576</v>
      </c>
      <c r="O917" s="509"/>
    </row>
    <row r="918" spans="1:15" ht="10.199999999999999" customHeight="1" x14ac:dyDescent="0.4">
      <c r="A918" s="170">
        <v>914</v>
      </c>
      <c r="B918" s="36" t="s">
        <v>1119</v>
      </c>
      <c r="C918" s="170" t="s">
        <v>2077</v>
      </c>
      <c r="D918" s="265" t="s">
        <v>2132</v>
      </c>
      <c r="E918" s="265" t="s">
        <v>2138</v>
      </c>
      <c r="F918" s="139"/>
      <c r="G918" s="140" t="str">
        <f>IF(F918&gt;0.1,Import1!$N$6,"")</f>
        <v/>
      </c>
      <c r="H918" s="141" t="str">
        <f>IF(F918&gt;0.1,VLOOKUP(B918,Import1!$U:$X,Import1!$O$6,FALSE),"")</f>
        <v/>
      </c>
      <c r="I918" s="123"/>
      <c r="J918" s="142"/>
      <c r="K918" s="163"/>
      <c r="L918" s="144"/>
      <c r="M918" s="144"/>
      <c r="O918" s="509"/>
    </row>
    <row r="919" spans="1:15" ht="10.199999999999999" customHeight="1" x14ac:dyDescent="0.4">
      <c r="A919" s="170">
        <v>915</v>
      </c>
      <c r="B919" s="36">
        <v>84409</v>
      </c>
      <c r="C919" s="170" t="s">
        <v>2077</v>
      </c>
      <c r="D919" s="265" t="s">
        <v>2132</v>
      </c>
      <c r="E919" s="265" t="s">
        <v>2138</v>
      </c>
      <c r="F919" s="145" t="s">
        <v>845</v>
      </c>
      <c r="G919" s="146" t="str">
        <f>IF(F919&gt;0.1,Import1!$N$6,"")</f>
        <v>€ /km</v>
      </c>
      <c r="H919" s="147" t="str">
        <f ca="1">IF(F919&gt;0.1,VLOOKUP(B919,Import1!$U:$X,Import1!$O$6,FALSE),"")</f>
        <v>1.011</v>
      </c>
      <c r="I919" s="123"/>
      <c r="J919" s="148" t="s">
        <v>534</v>
      </c>
      <c r="K919" s="164">
        <v>8.1999999999999993</v>
      </c>
      <c r="L919" s="150">
        <v>20</v>
      </c>
      <c r="M919" s="150">
        <v>74</v>
      </c>
      <c r="O919" s="509"/>
    </row>
    <row r="920" spans="1:15" ht="10.199999999999999" customHeight="1" x14ac:dyDescent="0.4">
      <c r="A920" s="170">
        <v>916</v>
      </c>
      <c r="B920" s="36">
        <v>84410</v>
      </c>
      <c r="C920" s="170" t="s">
        <v>2077</v>
      </c>
      <c r="D920" s="265" t="s">
        <v>2132</v>
      </c>
      <c r="E920" s="265" t="s">
        <v>2138</v>
      </c>
      <c r="F920" s="139" t="s">
        <v>857</v>
      </c>
      <c r="G920" s="140" t="str">
        <f>IF(F920&gt;0.1,Import1!$N$6,"")</f>
        <v>€ /km</v>
      </c>
      <c r="H920" s="141" t="str">
        <f ca="1">IF(F920&gt;0.1,VLOOKUP(B920,Import1!$U:$X,Import1!$O$6,FALSE),"")</f>
        <v>2.445</v>
      </c>
      <c r="I920" s="123"/>
      <c r="J920" s="142" t="s">
        <v>534</v>
      </c>
      <c r="K920" s="163" t="s">
        <v>868</v>
      </c>
      <c r="L920" s="144">
        <v>56</v>
      </c>
      <c r="M920" s="144">
        <v>242</v>
      </c>
      <c r="O920" s="509"/>
    </row>
    <row r="921" spans="1:15" ht="10.199999999999999" customHeight="1" x14ac:dyDescent="0.4">
      <c r="A921" s="170">
        <v>917</v>
      </c>
      <c r="B921" s="36">
        <v>84411</v>
      </c>
      <c r="C921" s="170" t="s">
        <v>2077</v>
      </c>
      <c r="D921" s="265" t="s">
        <v>2132</v>
      </c>
      <c r="E921" s="265" t="s">
        <v>2138</v>
      </c>
      <c r="F921" s="145" t="s">
        <v>858</v>
      </c>
      <c r="G921" s="146" t="str">
        <f>IF(F921&gt;0.1,Import1!$N$6,"")</f>
        <v>€ /km</v>
      </c>
      <c r="H921" s="147" t="str">
        <f ca="1">IF(F921&gt;0.1,VLOOKUP(B921,Import1!$U:$X,Import1!$O$6,FALSE),"")</f>
        <v>3.693</v>
      </c>
      <c r="I921" s="123"/>
      <c r="J921" s="148" t="s">
        <v>534</v>
      </c>
      <c r="K921" s="164" t="s">
        <v>869</v>
      </c>
      <c r="L921" s="150">
        <v>94</v>
      </c>
      <c r="M921" s="150">
        <v>312</v>
      </c>
      <c r="O921" s="509"/>
    </row>
    <row r="922" spans="1:15" ht="10.199999999999999" customHeight="1" x14ac:dyDescent="0.4">
      <c r="A922" s="170">
        <v>918</v>
      </c>
      <c r="B922" s="36" t="s">
        <v>1119</v>
      </c>
      <c r="C922" s="170" t="s">
        <v>2078</v>
      </c>
      <c r="D922" s="265" t="s">
        <v>2139</v>
      </c>
      <c r="E922" s="265" t="s">
        <v>2140</v>
      </c>
      <c r="H922" s="153"/>
      <c r="I922" s="123"/>
    </row>
    <row r="923" spans="1:15" ht="9" customHeight="1" x14ac:dyDescent="0.4">
      <c r="A923" s="170">
        <v>919</v>
      </c>
      <c r="B923" s="36" t="s">
        <v>1119</v>
      </c>
      <c r="C923" s="170" t="s">
        <v>2078</v>
      </c>
      <c r="D923" s="265" t="s">
        <v>2139</v>
      </c>
      <c r="E923" s="265" t="s">
        <v>2140</v>
      </c>
      <c r="F923" s="523" t="str">
        <f>VLOOKUP(C923,GrupeTable!A:P,13,0)</f>
        <v>Cat.5e,Cat.6,Cat.7(Eca, Cca)</v>
      </c>
      <c r="G923" s="52"/>
      <c r="H923" s="525">
        <f>VLOOKUP(C923,GrupeTable!A:P,14,0)</f>
        <v>0</v>
      </c>
      <c r="I923" s="525"/>
      <c r="J923" s="525" t="e">
        <f>_xlfn.XLOOKUP(C923,#REF!,#REF!)</f>
        <v>#REF!</v>
      </c>
      <c r="K923" s="520" t="str">
        <f>VLOOKUP(C923,GrupeTable!A:P,15,0)</f>
        <v>LAN kabeli</v>
      </c>
      <c r="L923" s="521"/>
      <c r="M923" s="522"/>
      <c r="O923" s="510" t="s">
        <v>2150</v>
      </c>
    </row>
    <row r="924" spans="1:15" ht="9" customHeight="1" x14ac:dyDescent="0.4">
      <c r="A924" s="170">
        <v>920</v>
      </c>
      <c r="B924" s="36" t="s">
        <v>1119</v>
      </c>
      <c r="C924" s="170" t="s">
        <v>2078</v>
      </c>
      <c r="D924" s="265" t="s">
        <v>2139</v>
      </c>
      <c r="E924" s="265" t="s">
        <v>2140</v>
      </c>
      <c r="F924" s="524"/>
      <c r="G924" s="53"/>
      <c r="H924" s="526"/>
      <c r="I924" s="526"/>
      <c r="J924" s="526"/>
      <c r="K924" s="56"/>
      <c r="L924" s="54"/>
      <c r="M924" s="55" t="str">
        <f>VLOOKUP(C923,GrupeTable!A:P,16,0)</f>
        <v>ISO/IEC 11801, IEC 61156-5</v>
      </c>
      <c r="O924" s="510"/>
    </row>
    <row r="925" spans="1:15" ht="5.0999999999999996" customHeight="1" x14ac:dyDescent="0.4">
      <c r="A925" s="170">
        <v>921</v>
      </c>
      <c r="B925" s="36" t="s">
        <v>1119</v>
      </c>
      <c r="C925" s="170" t="s">
        <v>2078</v>
      </c>
      <c r="D925" s="265" t="s">
        <v>2139</v>
      </c>
      <c r="E925" s="265" t="s">
        <v>2140</v>
      </c>
      <c r="F925" s="46"/>
      <c r="G925" s="2"/>
      <c r="H925" s="113"/>
      <c r="I925" s="45"/>
      <c r="J925" s="57"/>
      <c r="K925" s="49"/>
      <c r="L925" s="50"/>
      <c r="M925" s="48"/>
      <c r="O925" s="510"/>
    </row>
    <row r="926" spans="1:15" ht="10.199999999999999" customHeight="1" x14ac:dyDescent="0.4">
      <c r="A926" s="170">
        <v>922</v>
      </c>
      <c r="B926" s="36">
        <v>94501</v>
      </c>
      <c r="C926" s="170" t="s">
        <v>2078</v>
      </c>
      <c r="D926" s="265" t="s">
        <v>2139</v>
      </c>
      <c r="E926" s="265" t="s">
        <v>2140</v>
      </c>
      <c r="F926" s="139" t="s">
        <v>1257</v>
      </c>
      <c r="G926" s="140" t="str">
        <f>IF(F926&gt;0.1,Import1!$N$6,"")</f>
        <v>€ /km</v>
      </c>
      <c r="H926" s="141" t="str">
        <f ca="1">IF(F926&gt;0.1,VLOOKUP(B926,Import1!$U:$X,Import1!$O$6,FALSE),"")</f>
        <v>458</v>
      </c>
      <c r="I926" s="123"/>
      <c r="J926" s="142" t="s">
        <v>945</v>
      </c>
      <c r="K926" s="143">
        <v>4.8</v>
      </c>
      <c r="L926" s="144">
        <v>15</v>
      </c>
      <c r="M926" s="144">
        <v>28</v>
      </c>
      <c r="O926" s="510"/>
    </row>
    <row r="927" spans="1:15" ht="10.199999999999999" customHeight="1" x14ac:dyDescent="0.4">
      <c r="A927" s="170">
        <v>923</v>
      </c>
      <c r="B927" s="36">
        <v>94502</v>
      </c>
      <c r="C927" s="170" t="s">
        <v>2078</v>
      </c>
      <c r="D927" s="265" t="s">
        <v>2139</v>
      </c>
      <c r="E927" s="265" t="s">
        <v>2140</v>
      </c>
      <c r="F927" s="145" t="s">
        <v>1258</v>
      </c>
      <c r="G927" s="146" t="str">
        <f>IF(F927&gt;0.1,Import1!$N$6,"")</f>
        <v>€ /km</v>
      </c>
      <c r="H927" s="147" t="str">
        <f ca="1">IF(F927&gt;0.1,VLOOKUP(B927,Import1!$U:$X,Import1!$O$6,FALSE),"")</f>
        <v>535</v>
      </c>
      <c r="I927" s="123"/>
      <c r="J927" s="148">
        <v>500</v>
      </c>
      <c r="K927" s="149">
        <v>4.8</v>
      </c>
      <c r="L927" s="150">
        <v>15</v>
      </c>
      <c r="M927" s="150">
        <v>28</v>
      </c>
      <c r="O927" s="510"/>
    </row>
    <row r="928" spans="1:15" ht="10.199999999999999" customHeight="1" x14ac:dyDescent="0.4">
      <c r="A928" s="170">
        <v>924</v>
      </c>
      <c r="B928" s="36">
        <v>94503</v>
      </c>
      <c r="C928" s="170" t="s">
        <v>2078</v>
      </c>
      <c r="D928" s="265" t="s">
        <v>2139</v>
      </c>
      <c r="E928" s="265" t="s">
        <v>2140</v>
      </c>
      <c r="F928" s="139" t="s">
        <v>1259</v>
      </c>
      <c r="G928" s="140" t="str">
        <f>IF(F928&gt;0.1,Import1!$N$6,"")</f>
        <v>€ /km</v>
      </c>
      <c r="H928" s="141" t="str">
        <f ca="1">IF(F928&gt;0.1,VLOOKUP(B928,Import1!$U:$X,Import1!$O$6,FALSE),"")</f>
        <v>606</v>
      </c>
      <c r="I928" s="123"/>
      <c r="J928" s="142">
        <v>500</v>
      </c>
      <c r="K928" s="143">
        <v>5.9</v>
      </c>
      <c r="L928" s="144">
        <v>16</v>
      </c>
      <c r="M928" s="144">
        <v>37</v>
      </c>
      <c r="O928" s="510"/>
    </row>
    <row r="929" spans="1:15" ht="10.199999999999999" customHeight="1" x14ac:dyDescent="0.4">
      <c r="A929" s="170">
        <v>925</v>
      </c>
      <c r="B929" s="36">
        <v>94504</v>
      </c>
      <c r="C929" s="170" t="s">
        <v>2078</v>
      </c>
      <c r="D929" s="265" t="s">
        <v>2139</v>
      </c>
      <c r="E929" s="265" t="s">
        <v>2140</v>
      </c>
      <c r="F929" s="145" t="s">
        <v>1260</v>
      </c>
      <c r="G929" s="146" t="str">
        <f>IF(F929&gt;0.1,Import1!$N$6,"")</f>
        <v>€ /km</v>
      </c>
      <c r="H929" s="147" t="str">
        <f ca="1">IF(F929&gt;0.1,VLOOKUP(B929,Import1!$U:$X,Import1!$O$6,FALSE),"")</f>
        <v>692</v>
      </c>
      <c r="I929" s="123"/>
      <c r="J929" s="148">
        <v>500</v>
      </c>
      <c r="K929" s="149">
        <v>5.9</v>
      </c>
      <c r="L929" s="150">
        <v>16</v>
      </c>
      <c r="M929" s="150">
        <v>37</v>
      </c>
      <c r="O929" s="510"/>
    </row>
    <row r="930" spans="1:15" ht="10.199999999999999" customHeight="1" x14ac:dyDescent="0.4">
      <c r="A930" s="170">
        <v>926</v>
      </c>
      <c r="B930" s="36">
        <v>94505</v>
      </c>
      <c r="C930" s="170" t="s">
        <v>2078</v>
      </c>
      <c r="D930" s="265" t="s">
        <v>2139</v>
      </c>
      <c r="E930" s="265" t="s">
        <v>2140</v>
      </c>
      <c r="F930" s="139" t="s">
        <v>1261</v>
      </c>
      <c r="G930" s="140" t="str">
        <f>IF(F930&gt;0.1,Import1!$N$6,"")</f>
        <v>€ /km</v>
      </c>
      <c r="H930" s="141" t="str">
        <f ca="1">IF(F930&gt;0.1,VLOOKUP(B930,Import1!$U:$X,Import1!$O$6,FALSE),"")</f>
        <v>1.021</v>
      </c>
      <c r="I930" s="123"/>
      <c r="J930" s="142">
        <v>500</v>
      </c>
      <c r="K930" s="143">
        <v>6.4</v>
      </c>
      <c r="L930" s="144">
        <v>30</v>
      </c>
      <c r="M930" s="144">
        <v>46</v>
      </c>
      <c r="O930" s="510"/>
    </row>
    <row r="931" spans="1:15" ht="10.199999999999999" customHeight="1" x14ac:dyDescent="0.4">
      <c r="A931" s="170">
        <v>927</v>
      </c>
      <c r="B931" s="36" t="s">
        <v>1119</v>
      </c>
      <c r="C931" s="170" t="s">
        <v>2078</v>
      </c>
      <c r="D931" s="265" t="s">
        <v>2139</v>
      </c>
      <c r="E931" s="265" t="s">
        <v>2140</v>
      </c>
      <c r="F931" s="145"/>
      <c r="G931" s="146" t="str">
        <f>IF(F931&gt;0.1,Import1!$N$6,"")</f>
        <v/>
      </c>
      <c r="H931" s="147" t="str">
        <f>IF(F931&gt;0.1,VLOOKUP(B931,Import1!$U:$X,Import1!$O$6,FALSE),"")</f>
        <v/>
      </c>
      <c r="I931" s="123"/>
      <c r="J931" s="148"/>
      <c r="K931" s="149"/>
      <c r="L931" s="150"/>
      <c r="M931" s="150"/>
      <c r="O931" s="510"/>
    </row>
    <row r="932" spans="1:15" ht="10.199999999999999" customHeight="1" x14ac:dyDescent="0.4">
      <c r="A932" s="170">
        <v>928</v>
      </c>
      <c r="B932" s="36">
        <v>94506</v>
      </c>
      <c r="C932" s="170" t="s">
        <v>2078</v>
      </c>
      <c r="D932" s="265" t="s">
        <v>2139</v>
      </c>
      <c r="E932" s="265" t="s">
        <v>2140</v>
      </c>
      <c r="F932" s="139" t="s">
        <v>1263</v>
      </c>
      <c r="G932" s="140" t="str">
        <f>IF(F932&gt;0.1,Import1!$N$6,"")</f>
        <v>€ /km</v>
      </c>
      <c r="H932" s="141" t="str">
        <f ca="1">IF(F932&gt;0.1,VLOOKUP(B932,Import1!$U:$X,Import1!$O$6,FALSE),"")</f>
        <v>578</v>
      </c>
      <c r="I932" s="123"/>
      <c r="J932" s="142" t="s">
        <v>945</v>
      </c>
      <c r="K932" s="143">
        <v>5.8</v>
      </c>
      <c r="L932" s="144">
        <v>20</v>
      </c>
      <c r="M932" s="144">
        <v>38</v>
      </c>
      <c r="O932" s="510"/>
    </row>
    <row r="933" spans="1:15" ht="10.199999999999999" customHeight="1" x14ac:dyDescent="0.4">
      <c r="A933" s="170">
        <v>929</v>
      </c>
      <c r="B933" s="36">
        <v>94507</v>
      </c>
      <c r="C933" s="170" t="s">
        <v>2078</v>
      </c>
      <c r="D933" s="265" t="s">
        <v>2139</v>
      </c>
      <c r="E933" s="265" t="s">
        <v>2140</v>
      </c>
      <c r="F933" s="145" t="s">
        <v>1264</v>
      </c>
      <c r="G933" s="146" t="str">
        <f>IF(F933&gt;0.1,Import1!$N$6,"")</f>
        <v>€ /km</v>
      </c>
      <c r="H933" s="147" t="str">
        <f ca="1">IF(F933&gt;0.1,VLOOKUP(B933,Import1!$U:$X,Import1!$O$6,FALSE),"")</f>
        <v>613</v>
      </c>
      <c r="I933" s="123"/>
      <c r="J933" s="148">
        <v>500</v>
      </c>
      <c r="K933" s="149">
        <v>5.8</v>
      </c>
      <c r="L933" s="150">
        <v>20</v>
      </c>
      <c r="M933" s="150">
        <v>38</v>
      </c>
      <c r="O933" s="510"/>
    </row>
    <row r="934" spans="1:15" ht="10.199999999999999" customHeight="1" x14ac:dyDescent="0.4">
      <c r="A934" s="170">
        <v>930</v>
      </c>
      <c r="B934" s="36">
        <v>94508</v>
      </c>
      <c r="C934" s="170" t="s">
        <v>2078</v>
      </c>
      <c r="D934" s="265" t="s">
        <v>2139</v>
      </c>
      <c r="E934" s="265" t="s">
        <v>2140</v>
      </c>
      <c r="F934" s="139" t="s">
        <v>1265</v>
      </c>
      <c r="G934" s="140" t="str">
        <f>IF(F934&gt;0.1,Import1!$N$6,"")</f>
        <v>€ /km</v>
      </c>
      <c r="H934" s="141" t="str">
        <f ca="1">IF(F934&gt;0.1,VLOOKUP(B934,Import1!$U:$X,Import1!$O$6,FALSE),"")</f>
        <v>805</v>
      </c>
      <c r="I934" s="123"/>
      <c r="J934" s="142">
        <v>500</v>
      </c>
      <c r="K934" s="143">
        <v>7.1</v>
      </c>
      <c r="L934" s="144">
        <v>22</v>
      </c>
      <c r="M934" s="144">
        <v>50</v>
      </c>
      <c r="O934" s="510"/>
    </row>
    <row r="935" spans="1:15" ht="10.199999999999999" customHeight="1" x14ac:dyDescent="0.4">
      <c r="A935" s="170">
        <v>931</v>
      </c>
      <c r="B935" s="36">
        <v>94509</v>
      </c>
      <c r="C935" s="170" t="s">
        <v>2078</v>
      </c>
      <c r="D935" s="265" t="s">
        <v>2139</v>
      </c>
      <c r="E935" s="265" t="s">
        <v>2140</v>
      </c>
      <c r="F935" s="145" t="s">
        <v>1266</v>
      </c>
      <c r="G935" s="146" t="str">
        <f>IF(F935&gt;0.1,Import1!$N$6,"")</f>
        <v>€ /km</v>
      </c>
      <c r="H935" s="147" t="str">
        <f ca="1">IF(F935&gt;0.1,VLOOKUP(B935,Import1!$U:$X,Import1!$O$6,FALSE),"")</f>
        <v>839</v>
      </c>
      <c r="I935" s="123"/>
      <c r="J935" s="148">
        <v>500</v>
      </c>
      <c r="K935" s="149">
        <v>7.1</v>
      </c>
      <c r="L935" s="150">
        <v>22</v>
      </c>
      <c r="M935" s="150">
        <v>50</v>
      </c>
      <c r="O935" s="510"/>
    </row>
    <row r="936" spans="1:15" ht="10.199999999999999" customHeight="1" x14ac:dyDescent="0.4">
      <c r="A936" s="170">
        <v>932</v>
      </c>
      <c r="B936" s="36">
        <v>94510</v>
      </c>
      <c r="C936" s="170" t="s">
        <v>2078</v>
      </c>
      <c r="D936" s="265" t="s">
        <v>2139</v>
      </c>
      <c r="E936" s="265" t="s">
        <v>2140</v>
      </c>
      <c r="F936" s="139" t="s">
        <v>1267</v>
      </c>
      <c r="G936" s="140" t="str">
        <f>IF(F936&gt;0.1,Import1!$N$6,"")</f>
        <v>€ /km</v>
      </c>
      <c r="H936" s="141" t="str">
        <f ca="1">IF(F936&gt;0.1,VLOOKUP(B936,Import1!$U:$X,Import1!$O$6,FALSE),"")</f>
        <v>1.056</v>
      </c>
      <c r="I936" s="123"/>
      <c r="J936" s="142">
        <v>500</v>
      </c>
      <c r="K936" s="143">
        <v>7.8</v>
      </c>
      <c r="L936" s="144">
        <v>20</v>
      </c>
      <c r="M936" s="144">
        <v>59</v>
      </c>
      <c r="O936" s="510"/>
    </row>
    <row r="937" spans="1:15" ht="10.199999999999999" customHeight="1" x14ac:dyDescent="0.4">
      <c r="A937" s="170">
        <v>933</v>
      </c>
      <c r="B937" s="36" t="s">
        <v>1119</v>
      </c>
      <c r="C937" s="170" t="s">
        <v>2078</v>
      </c>
      <c r="D937" s="265" t="s">
        <v>2139</v>
      </c>
      <c r="E937" s="265" t="s">
        <v>2140</v>
      </c>
      <c r="F937" s="145"/>
      <c r="G937" s="146" t="str">
        <f>IF(F937&gt;0.1,Import1!$N$6,"")</f>
        <v/>
      </c>
      <c r="H937" s="147" t="str">
        <f>IF(F937&gt;0.1,VLOOKUP(B937,Import1!$U:$X,Import1!$O$6,FALSE),"")</f>
        <v/>
      </c>
      <c r="I937" s="123"/>
      <c r="J937" s="148"/>
      <c r="K937" s="149"/>
      <c r="L937" s="150"/>
      <c r="M937" s="150"/>
      <c r="O937" s="510"/>
    </row>
    <row r="938" spans="1:15" ht="10.199999999999999" customHeight="1" x14ac:dyDescent="0.4">
      <c r="A938" s="170">
        <v>934</v>
      </c>
      <c r="B938" s="36">
        <v>94511</v>
      </c>
      <c r="C938" s="170" t="s">
        <v>2078</v>
      </c>
      <c r="D938" s="265" t="s">
        <v>2139</v>
      </c>
      <c r="E938" s="265" t="s">
        <v>2140</v>
      </c>
      <c r="F938" s="139" t="s">
        <v>1269</v>
      </c>
      <c r="G938" s="140" t="str">
        <f>IF(F938&gt;0.1,Import1!$N$6,"")</f>
        <v>€ /km</v>
      </c>
      <c r="H938" s="141" t="str">
        <f ca="1">IF(F938&gt;0.1,VLOOKUP(B938,Import1!$U:$X,Import1!$O$6,FALSE),"")</f>
        <v>927</v>
      </c>
      <c r="I938" s="123"/>
      <c r="J938" s="142">
        <v>500</v>
      </c>
      <c r="K938" s="143">
        <v>7.5</v>
      </c>
      <c r="L938" s="144">
        <v>22</v>
      </c>
      <c r="M938" s="144">
        <v>55</v>
      </c>
      <c r="O938" s="510"/>
    </row>
    <row r="939" spans="1:15" ht="10.199999999999999" customHeight="1" x14ac:dyDescent="0.4">
      <c r="A939" s="170">
        <v>935</v>
      </c>
      <c r="B939" s="36" t="s">
        <v>1119</v>
      </c>
      <c r="C939" s="170" t="s">
        <v>2078</v>
      </c>
      <c r="D939" s="265" t="s">
        <v>2139</v>
      </c>
      <c r="E939" s="265" t="s">
        <v>2140</v>
      </c>
      <c r="F939" s="145"/>
      <c r="G939" s="146" t="str">
        <f>IF(F939&gt;0.1,Import1!$N$6,"")</f>
        <v/>
      </c>
      <c r="H939" s="147" t="str">
        <f>IF(F939&gt;0.1,VLOOKUP(B939,Import1!$U:$X,Import1!$O$6,FALSE),"")</f>
        <v/>
      </c>
      <c r="I939" s="123"/>
      <c r="J939" s="148"/>
      <c r="K939" s="149"/>
      <c r="L939" s="150"/>
      <c r="M939" s="150"/>
      <c r="O939" s="510"/>
    </row>
    <row r="940" spans="1:15" ht="10.199999999999999" customHeight="1" x14ac:dyDescent="0.4">
      <c r="A940" s="170">
        <v>936</v>
      </c>
      <c r="B940" s="36">
        <v>94512</v>
      </c>
      <c r="C940" s="170" t="s">
        <v>2078</v>
      </c>
      <c r="D940" s="265" t="s">
        <v>2139</v>
      </c>
      <c r="E940" s="265" t="s">
        <v>2140</v>
      </c>
      <c r="F940" s="139" t="s">
        <v>1272</v>
      </c>
      <c r="G940" s="140" t="str">
        <f>IF(F940&gt;0.1,Import1!$N$6,"")</f>
        <v>€ /km</v>
      </c>
      <c r="H940" s="141" t="str">
        <f ca="1">IF(F940&gt;0.1,VLOOKUP(B940,Import1!$U:$X,Import1!$O$6,FALSE),"")</f>
        <v>1.017</v>
      </c>
      <c r="I940" s="123"/>
      <c r="J940" s="142">
        <v>500</v>
      </c>
      <c r="K940" s="143">
        <v>7</v>
      </c>
      <c r="L940" s="144">
        <v>22</v>
      </c>
      <c r="M940" s="144">
        <v>48</v>
      </c>
      <c r="O940" s="510"/>
    </row>
    <row r="941" spans="1:15" ht="10.199999999999999" customHeight="1" x14ac:dyDescent="0.4">
      <c r="A941" s="170">
        <v>937</v>
      </c>
      <c r="B941" s="36" t="s">
        <v>1119</v>
      </c>
      <c r="C941" s="170" t="s">
        <v>2078</v>
      </c>
      <c r="D941" s="265" t="s">
        <v>2139</v>
      </c>
      <c r="E941" s="265" t="s">
        <v>2140</v>
      </c>
      <c r="F941" s="145"/>
      <c r="G941" s="146" t="str">
        <f>IF(F941&gt;0.1,Import1!$N$6,"")</f>
        <v/>
      </c>
      <c r="H941" s="147" t="str">
        <f>IF(F941&gt;0.1,VLOOKUP(B941,Import1!$U:$X,Import1!$O$6,FALSE),"")</f>
        <v/>
      </c>
      <c r="I941" s="123"/>
      <c r="J941" s="148"/>
      <c r="K941" s="149"/>
      <c r="L941" s="150"/>
      <c r="M941" s="150"/>
      <c r="O941" s="510"/>
    </row>
    <row r="942" spans="1:15" ht="10.199999999999999" customHeight="1" x14ac:dyDescent="0.4">
      <c r="A942" s="170">
        <v>938</v>
      </c>
      <c r="B942" s="36">
        <v>94513</v>
      </c>
      <c r="C942" s="170" t="s">
        <v>2078</v>
      </c>
      <c r="D942" s="265" t="s">
        <v>2139</v>
      </c>
      <c r="E942" s="265" t="s">
        <v>2140</v>
      </c>
      <c r="F942" s="139" t="s">
        <v>1271</v>
      </c>
      <c r="G942" s="140" t="str">
        <f>IF(F942&gt;0.1,Import1!$N$6,"")</f>
        <v>€ /km</v>
      </c>
      <c r="H942" s="141" t="str">
        <f ca="1">IF(F942&gt;0.1,VLOOKUP(B942,Import1!$U:$X,Import1!$O$6,FALSE),"")</f>
        <v>706</v>
      </c>
      <c r="I942" s="123"/>
      <c r="J942" s="142">
        <v>500</v>
      </c>
      <c r="K942" s="143">
        <v>5.7</v>
      </c>
      <c r="L942" s="144">
        <v>16</v>
      </c>
      <c r="M942" s="144">
        <v>32</v>
      </c>
      <c r="O942" s="510"/>
    </row>
    <row r="943" spans="1:15" ht="10.199999999999999" customHeight="1" x14ac:dyDescent="0.4">
      <c r="A943" s="170">
        <v>939</v>
      </c>
      <c r="B943" s="36">
        <v>94514</v>
      </c>
      <c r="C943" s="170" t="s">
        <v>2078</v>
      </c>
      <c r="D943" s="265" t="s">
        <v>2139</v>
      </c>
      <c r="E943" s="265" t="s">
        <v>2140</v>
      </c>
      <c r="F943" s="145" t="s">
        <v>1262</v>
      </c>
      <c r="G943" s="146" t="str">
        <f>IF(F943&gt;0.1,Import1!$N$6,"")</f>
        <v>€ /km</v>
      </c>
      <c r="H943" s="147" t="str">
        <f ca="1">IF(F943&gt;0.1,VLOOKUP(B943,Import1!$U:$X,Import1!$O$6,FALSE),"")</f>
        <v>947</v>
      </c>
      <c r="I943" s="123"/>
      <c r="J943" s="148">
        <v>500</v>
      </c>
      <c r="K943" s="149">
        <v>6.1</v>
      </c>
      <c r="L943" s="150">
        <v>16</v>
      </c>
      <c r="M943" s="150">
        <v>32</v>
      </c>
      <c r="O943" s="510"/>
    </row>
    <row r="944" spans="1:15" ht="10.199999999999999" customHeight="1" x14ac:dyDescent="0.4">
      <c r="A944" s="170">
        <v>940</v>
      </c>
      <c r="B944" s="36">
        <v>94515</v>
      </c>
      <c r="C944" s="170" t="s">
        <v>2078</v>
      </c>
      <c r="D944" s="265" t="s">
        <v>2139</v>
      </c>
      <c r="E944" s="265" t="s">
        <v>2140</v>
      </c>
      <c r="F944" s="139" t="s">
        <v>1268</v>
      </c>
      <c r="G944" s="140" t="str">
        <f>IF(F944&gt;0.1,Import1!$N$6,"")</f>
        <v>€ /km</v>
      </c>
      <c r="H944" s="141" t="str">
        <f ca="1">IF(F944&gt;0.1,VLOOKUP(B944,Import1!$U:$X,Import1!$O$6,FALSE),"")</f>
        <v>845</v>
      </c>
      <c r="I944" s="123"/>
      <c r="J944" s="142">
        <v>500</v>
      </c>
      <c r="K944" s="143">
        <v>6.5</v>
      </c>
      <c r="L944" s="144">
        <v>20</v>
      </c>
      <c r="M944" s="144">
        <v>41</v>
      </c>
      <c r="O944" s="510"/>
    </row>
    <row r="945" spans="1:15" ht="10.199999999999999" customHeight="1" x14ac:dyDescent="0.4">
      <c r="A945" s="170">
        <v>941</v>
      </c>
      <c r="B945" s="36">
        <v>94516</v>
      </c>
      <c r="C945" s="170" t="s">
        <v>2078</v>
      </c>
      <c r="D945" s="265" t="s">
        <v>2139</v>
      </c>
      <c r="E945" s="265" t="s">
        <v>2140</v>
      </c>
      <c r="F945" s="145" t="s">
        <v>1275</v>
      </c>
      <c r="G945" s="146" t="str">
        <f>IF(F945&gt;0.1,Import1!$N$6,"")</f>
        <v>€ /km</v>
      </c>
      <c r="H945" s="147" t="str">
        <f ca="1">IF(F945&gt;0.1,VLOOKUP(B945,Import1!$U:$X,Import1!$O$6,FALSE),"")</f>
        <v>1.531</v>
      </c>
      <c r="I945" s="123"/>
      <c r="J945" s="148">
        <v>500</v>
      </c>
      <c r="K945" s="149">
        <v>7.9</v>
      </c>
      <c r="L945" s="150">
        <v>28</v>
      </c>
      <c r="M945" s="150">
        <v>69</v>
      </c>
      <c r="O945" s="510"/>
    </row>
    <row r="946" spans="1:15" ht="10.199999999999999" customHeight="1" x14ac:dyDescent="0.4">
      <c r="A946" s="170">
        <v>942</v>
      </c>
      <c r="B946" s="36" t="s">
        <v>1119</v>
      </c>
      <c r="C946" s="170" t="s">
        <v>2078</v>
      </c>
      <c r="D946" s="265" t="s">
        <v>2139</v>
      </c>
      <c r="E946" s="265" t="s">
        <v>2140</v>
      </c>
      <c r="F946" s="139"/>
      <c r="G946" s="140" t="str">
        <f>IF(F946&gt;0.1,Import1!$N$6,"")</f>
        <v/>
      </c>
      <c r="H946" s="141" t="str">
        <f>IF(F946&gt;0.1,VLOOKUP(B946,Import1!$U:$X,Import1!$O$6,FALSE),"")</f>
        <v/>
      </c>
      <c r="I946" s="123"/>
      <c r="J946" s="142"/>
      <c r="K946" s="143"/>
      <c r="L946" s="144"/>
      <c r="M946" s="144"/>
      <c r="O946" s="510"/>
    </row>
    <row r="947" spans="1:15" ht="10.199999999999999" customHeight="1" x14ac:dyDescent="0.4">
      <c r="A947" s="170">
        <v>943</v>
      </c>
      <c r="B947" s="36">
        <v>94517</v>
      </c>
      <c r="C947" s="170" t="s">
        <v>2078</v>
      </c>
      <c r="D947" s="265" t="s">
        <v>2139</v>
      </c>
      <c r="E947" s="265" t="s">
        <v>2140</v>
      </c>
      <c r="F947" s="145" t="s">
        <v>1024</v>
      </c>
      <c r="G947" s="146" t="str">
        <f>IF(F947&gt;0.1,Import1!$N$6,"")</f>
        <v>€ /km</v>
      </c>
      <c r="H947" s="147" t="str">
        <f ca="1">IF(F947&gt;0.1,VLOOKUP(B947,Import1!$U:$X,Import1!$O$6,FALSE),"")</f>
        <v>731</v>
      </c>
      <c r="I947" s="123"/>
      <c r="J947" s="148">
        <v>500</v>
      </c>
      <c r="K947" s="149">
        <v>4.8</v>
      </c>
      <c r="L947" s="150">
        <v>15</v>
      </c>
      <c r="M947" s="150">
        <v>28</v>
      </c>
      <c r="O947" s="510"/>
    </row>
    <row r="948" spans="1:15" ht="10.199999999999999" customHeight="1" x14ac:dyDescent="0.4">
      <c r="A948" s="170">
        <v>944</v>
      </c>
      <c r="B948" s="36">
        <v>94518</v>
      </c>
      <c r="C948" s="170" t="s">
        <v>2078</v>
      </c>
      <c r="D948" s="265" t="s">
        <v>2139</v>
      </c>
      <c r="E948" s="265" t="s">
        <v>2140</v>
      </c>
      <c r="F948" s="139" t="s">
        <v>1025</v>
      </c>
      <c r="G948" s="140" t="str">
        <f>IF(F948&gt;0.1,Import1!$N$6,"")</f>
        <v>€ /km</v>
      </c>
      <c r="H948" s="141" t="str">
        <f ca="1">IF(F948&gt;0.1,VLOOKUP(B948,Import1!$U:$X,Import1!$O$6,FALSE),"")</f>
        <v>876</v>
      </c>
      <c r="I948" s="123"/>
      <c r="J948" s="142">
        <v>500</v>
      </c>
      <c r="K948" s="143">
        <v>5.9</v>
      </c>
      <c r="L948" s="144">
        <v>16</v>
      </c>
      <c r="M948" s="144">
        <v>37</v>
      </c>
      <c r="O948" s="510"/>
    </row>
    <row r="949" spans="1:15" ht="10.199999999999999" customHeight="1" x14ac:dyDescent="0.4">
      <c r="A949" s="170">
        <v>945</v>
      </c>
      <c r="B949" s="36" t="s">
        <v>1119</v>
      </c>
      <c r="C949" s="170" t="s">
        <v>2079</v>
      </c>
      <c r="D949" s="265" t="s">
        <v>2141</v>
      </c>
      <c r="E949" s="265" t="s">
        <v>2142</v>
      </c>
      <c r="H949" s="153"/>
      <c r="I949" s="123"/>
      <c r="K949" s="123"/>
    </row>
    <row r="950" spans="1:15" ht="9" customHeight="1" x14ac:dyDescent="0.4">
      <c r="A950" s="170">
        <v>946</v>
      </c>
      <c r="B950" s="36" t="s">
        <v>1119</v>
      </c>
      <c r="C950" s="170" t="s">
        <v>2079</v>
      </c>
      <c r="D950" s="265" t="s">
        <v>2141</v>
      </c>
      <c r="E950" s="265" t="s">
        <v>2142</v>
      </c>
      <c r="F950" s="523" t="str">
        <f>VLOOKUP(C950,GrupeTable!A:P,13,0)</f>
        <v>Multimode(Eca)</v>
      </c>
      <c r="G950" s="52"/>
      <c r="H950" s="525">
        <f>VLOOKUP(C950,GrupeTable!A:P,14,0)</f>
        <v>0</v>
      </c>
      <c r="I950" s="525"/>
      <c r="J950" s="525" t="e">
        <f>_xlfn.XLOOKUP(C950,#REF!,#REF!)</f>
        <v>#REF!</v>
      </c>
      <c r="K950" s="520" t="str">
        <f>VLOOKUP(C950,GrupeTable!A:P,15,0)</f>
        <v>Svjetlovodni kabel za univerzalnu primjenu (unutarnju i vanjsku)</v>
      </c>
      <c r="L950" s="521"/>
      <c r="M950" s="522"/>
      <c r="O950" s="511" t="s">
        <v>2151</v>
      </c>
    </row>
    <row r="951" spans="1:15" ht="9" customHeight="1" x14ac:dyDescent="0.4">
      <c r="A951" s="170">
        <v>947</v>
      </c>
      <c r="B951" s="36" t="s">
        <v>1119</v>
      </c>
      <c r="C951" s="170" t="s">
        <v>2079</v>
      </c>
      <c r="D951" s="265" t="s">
        <v>2141</v>
      </c>
      <c r="E951" s="265" t="s">
        <v>2142</v>
      </c>
      <c r="F951" s="524"/>
      <c r="G951" s="53"/>
      <c r="H951" s="526"/>
      <c r="I951" s="526"/>
      <c r="J951" s="526"/>
      <c r="K951" s="56"/>
      <c r="L951" s="54"/>
      <c r="M951" s="55" t="str">
        <f>VLOOKUP(C950,GrupeTable!A:P,16,0)</f>
        <v>ISO/IEC 11801</v>
      </c>
      <c r="O951" s="511"/>
    </row>
    <row r="952" spans="1:15" ht="5.0999999999999996" customHeight="1" x14ac:dyDescent="0.4">
      <c r="A952" s="170">
        <v>948</v>
      </c>
      <c r="B952" s="36" t="s">
        <v>1119</v>
      </c>
      <c r="C952" s="170" t="s">
        <v>2079</v>
      </c>
      <c r="D952" s="265" t="s">
        <v>2141</v>
      </c>
      <c r="E952" s="265" t="s">
        <v>2142</v>
      </c>
      <c r="F952" s="46"/>
      <c r="G952" s="2"/>
      <c r="H952" s="113"/>
      <c r="I952" s="45"/>
      <c r="J952" s="57"/>
      <c r="K952" s="47"/>
      <c r="L952" s="50"/>
      <c r="M952" s="48"/>
      <c r="O952" s="511"/>
    </row>
    <row r="953" spans="1:15" ht="10.199999999999999" customHeight="1" x14ac:dyDescent="0.4">
      <c r="A953" s="170">
        <v>949</v>
      </c>
      <c r="B953" s="36">
        <v>94601</v>
      </c>
      <c r="C953" s="170" t="s">
        <v>2079</v>
      </c>
      <c r="D953" s="265" t="s">
        <v>2141</v>
      </c>
      <c r="E953" s="265" t="s">
        <v>2142</v>
      </c>
      <c r="F953" s="139" t="s">
        <v>939</v>
      </c>
      <c r="G953" s="140" t="str">
        <f>IF(F953&gt;0.1,Import1!$N$6,"")</f>
        <v>€ /km</v>
      </c>
      <c r="H953" s="141" t="str">
        <f ca="1">IF(F953&gt;0.1,VLOOKUP(B953,Import1!$U:$X,Import1!$O$6,FALSE),"")</f>
        <v>825</v>
      </c>
      <c r="I953" s="123"/>
      <c r="J953" s="142" t="s">
        <v>534</v>
      </c>
      <c r="K953" s="163">
        <v>6</v>
      </c>
      <c r="L953" s="144" t="s">
        <v>2162</v>
      </c>
      <c r="M953" s="144">
        <v>40</v>
      </c>
      <c r="O953" s="511"/>
    </row>
    <row r="954" spans="1:15" ht="10.199999999999999" customHeight="1" x14ac:dyDescent="0.4">
      <c r="A954" s="170">
        <v>950</v>
      </c>
      <c r="B954" s="36">
        <v>94701</v>
      </c>
      <c r="C954" s="170" t="s">
        <v>2079</v>
      </c>
      <c r="D954" s="265" t="s">
        <v>2141</v>
      </c>
      <c r="E954" s="265" t="s">
        <v>2142</v>
      </c>
      <c r="F954" s="145" t="s">
        <v>940</v>
      </c>
      <c r="G954" s="146" t="str">
        <f>IF(F954&gt;0.1,Import1!$N$6,"")</f>
        <v>€ /km</v>
      </c>
      <c r="H954" s="147" t="str">
        <f ca="1">IF(F954&gt;0.1,VLOOKUP(B954,Import1!$U:$X,Import1!$O$6,FALSE),"")</f>
        <v>1.168</v>
      </c>
      <c r="I954" s="123"/>
      <c r="J954" s="148" t="s">
        <v>534</v>
      </c>
      <c r="K954" s="164">
        <v>6</v>
      </c>
      <c r="L954" s="150" t="s">
        <v>2162</v>
      </c>
      <c r="M954" s="150">
        <v>40</v>
      </c>
      <c r="O954" s="511"/>
    </row>
    <row r="955" spans="1:15" ht="10.199999999999999" customHeight="1" x14ac:dyDescent="0.4">
      <c r="A955" s="170">
        <v>951</v>
      </c>
      <c r="B955" s="36">
        <v>94702</v>
      </c>
      <c r="C955" s="170" t="s">
        <v>2079</v>
      </c>
      <c r="D955" s="265" t="s">
        <v>2141</v>
      </c>
      <c r="E955" s="265" t="s">
        <v>2142</v>
      </c>
      <c r="F955" s="139" t="s">
        <v>941</v>
      </c>
      <c r="G955" s="140" t="str">
        <f>IF(F955&gt;0.1,Import1!$N$6,"")</f>
        <v>€ /km</v>
      </c>
      <c r="H955" s="141" t="str">
        <f ca="1">IF(F955&gt;0.1,VLOOKUP(B955,Import1!$U:$X,Import1!$O$6,FALSE),"")</f>
        <v>1.489</v>
      </c>
      <c r="I955" s="123"/>
      <c r="J955" s="167">
        <v>4000</v>
      </c>
      <c r="K955" s="163">
        <v>6</v>
      </c>
      <c r="L955" s="144" t="s">
        <v>2162</v>
      </c>
      <c r="M955" s="144">
        <v>40</v>
      </c>
      <c r="O955" s="511"/>
    </row>
    <row r="956" spans="1:15" ht="10.199999999999999" customHeight="1" x14ac:dyDescent="0.4">
      <c r="A956" s="170">
        <v>952</v>
      </c>
      <c r="B956" s="36">
        <v>94703</v>
      </c>
      <c r="C956" s="170" t="s">
        <v>2079</v>
      </c>
      <c r="D956" s="265" t="s">
        <v>2141</v>
      </c>
      <c r="E956" s="265" t="s">
        <v>2142</v>
      </c>
      <c r="F956" s="145" t="s">
        <v>942</v>
      </c>
      <c r="G956" s="146" t="str">
        <f>IF(F956&gt;0.1,Import1!$N$6,"")</f>
        <v>€ /km</v>
      </c>
      <c r="H956" s="147" t="str">
        <f ca="1">IF(F956&gt;0.1,VLOOKUP(B956,Import1!$U:$X,Import1!$O$6,FALSE),"")</f>
        <v>2.764</v>
      </c>
      <c r="I956" s="123"/>
      <c r="J956" s="168">
        <v>4000</v>
      </c>
      <c r="K956" s="164">
        <v>6.5</v>
      </c>
      <c r="L956" s="150" t="s">
        <v>2162</v>
      </c>
      <c r="M956" s="150">
        <v>45</v>
      </c>
      <c r="O956" s="511"/>
    </row>
    <row r="957" spans="1:15" ht="10.199999999999999" customHeight="1" x14ac:dyDescent="0.4">
      <c r="A957" s="170">
        <v>953</v>
      </c>
      <c r="B957" s="36" t="s">
        <v>1119</v>
      </c>
      <c r="C957" s="170" t="s">
        <v>2080</v>
      </c>
      <c r="D957" s="265" t="s">
        <v>2141</v>
      </c>
      <c r="E957" s="265" t="s">
        <v>2143</v>
      </c>
      <c r="H957" s="153"/>
      <c r="I957" s="123"/>
      <c r="K957" s="123"/>
      <c r="O957" s="511"/>
    </row>
    <row r="958" spans="1:15" ht="9" customHeight="1" x14ac:dyDescent="0.4">
      <c r="A958" s="170">
        <v>954</v>
      </c>
      <c r="B958" s="36" t="s">
        <v>1119</v>
      </c>
      <c r="C958" s="170" t="s">
        <v>2080</v>
      </c>
      <c r="D958" s="265" t="s">
        <v>2141</v>
      </c>
      <c r="E958" s="265" t="s">
        <v>2143</v>
      </c>
      <c r="F958" s="523" t="str">
        <f>VLOOKUP(C958,GrupeTable!A:P,13,0)</f>
        <v>Singlemode(Eca)</v>
      </c>
      <c r="G958" s="52"/>
      <c r="H958" s="525">
        <f>VLOOKUP(C958,GrupeTable!A:P,14,0)</f>
        <v>0</v>
      </c>
      <c r="I958" s="525"/>
      <c r="J958" s="525" t="e">
        <f>_xlfn.XLOOKUP(C958,#REF!,#REF!)</f>
        <v>#REF!</v>
      </c>
      <c r="K958" s="520" t="str">
        <f>VLOOKUP(C958,GrupeTable!A:P,15,0)</f>
        <v>Svjetlovodni kabel za vanjsku primjenu, uvlačni</v>
      </c>
      <c r="L958" s="521"/>
      <c r="M958" s="522"/>
      <c r="O958" s="511"/>
    </row>
    <row r="959" spans="1:15" ht="9" customHeight="1" x14ac:dyDescent="0.4">
      <c r="A959" s="170">
        <v>955</v>
      </c>
      <c r="B959" s="36" t="s">
        <v>1119</v>
      </c>
      <c r="C959" s="170" t="s">
        <v>2080</v>
      </c>
      <c r="D959" s="265" t="s">
        <v>2141</v>
      </c>
      <c r="E959" s="265" t="s">
        <v>2143</v>
      </c>
      <c r="F959" s="524"/>
      <c r="G959" s="53"/>
      <c r="H959" s="526"/>
      <c r="I959" s="526"/>
      <c r="J959" s="526"/>
      <c r="K959" s="56"/>
      <c r="L959" s="54"/>
      <c r="M959" s="55" t="str">
        <f>VLOOKUP(C958,GrupeTable!A:P,16,0)</f>
        <v>ISO/IEC 11801</v>
      </c>
      <c r="O959" s="511"/>
    </row>
    <row r="960" spans="1:15" ht="5.0999999999999996" customHeight="1" x14ac:dyDescent="0.4">
      <c r="A960" s="170">
        <v>956</v>
      </c>
      <c r="B960" s="36" t="s">
        <v>1119</v>
      </c>
      <c r="C960" s="170" t="s">
        <v>2080</v>
      </c>
      <c r="D960" s="265" t="s">
        <v>2141</v>
      </c>
      <c r="E960" s="265" t="s">
        <v>2143</v>
      </c>
      <c r="F960" s="46"/>
      <c r="G960" s="2"/>
      <c r="H960" s="113"/>
      <c r="I960" s="45"/>
      <c r="J960" s="57"/>
      <c r="K960" s="47"/>
      <c r="L960" s="50"/>
      <c r="M960" s="48"/>
      <c r="O960" s="511"/>
    </row>
    <row r="961" spans="1:15" ht="10.199999999999999" customHeight="1" x14ac:dyDescent="0.4">
      <c r="A961" s="170">
        <v>957</v>
      </c>
      <c r="B961" s="36">
        <v>94801</v>
      </c>
      <c r="C961" s="170" t="s">
        <v>2080</v>
      </c>
      <c r="D961" s="265" t="s">
        <v>2141</v>
      </c>
      <c r="E961" s="265" t="s">
        <v>2143</v>
      </c>
      <c r="F961" s="139" t="s">
        <v>935</v>
      </c>
      <c r="G961" s="140" t="str">
        <f>IF(F961&gt;0.1,Import1!$N$6,"")</f>
        <v>€ /km</v>
      </c>
      <c r="H961" s="141" t="str">
        <f ca="1">IF(F961&gt;0.1,VLOOKUP(B961,Import1!$U:$X,Import1!$O$6,FALSE),"")</f>
        <v>770</v>
      </c>
      <c r="I961" s="123"/>
      <c r="J961" s="167">
        <v>4000</v>
      </c>
      <c r="K961" s="163">
        <v>9.6</v>
      </c>
      <c r="L961" s="144" t="s">
        <v>2162</v>
      </c>
      <c r="M961" s="144">
        <v>75</v>
      </c>
      <c r="O961" s="511"/>
    </row>
    <row r="962" spans="1:15" ht="10.199999999999999" customHeight="1" x14ac:dyDescent="0.4">
      <c r="A962" s="170">
        <v>958</v>
      </c>
      <c r="B962" s="36">
        <v>94802</v>
      </c>
      <c r="C962" s="170" t="s">
        <v>2080</v>
      </c>
      <c r="D962" s="265" t="s">
        <v>2141</v>
      </c>
      <c r="E962" s="265" t="s">
        <v>2143</v>
      </c>
      <c r="F962" s="145" t="s">
        <v>936</v>
      </c>
      <c r="G962" s="146" t="str">
        <f>IF(F962&gt;0.1,Import1!$N$6,"")</f>
        <v>€ /km</v>
      </c>
      <c r="H962" s="147" t="str">
        <f ca="1">IF(F962&gt;0.1,VLOOKUP(B962,Import1!$U:$X,Import1!$O$6,FALSE),"")</f>
        <v>1.008</v>
      </c>
      <c r="I962" s="123"/>
      <c r="J962" s="168">
        <v>4000</v>
      </c>
      <c r="K962" s="164">
        <v>9.6</v>
      </c>
      <c r="L962" s="150" t="s">
        <v>2162</v>
      </c>
      <c r="M962" s="150">
        <v>79</v>
      </c>
      <c r="O962" s="511"/>
    </row>
    <row r="963" spans="1:15" ht="10.199999999999999" customHeight="1" x14ac:dyDescent="0.4">
      <c r="A963" s="170">
        <v>959</v>
      </c>
      <c r="B963" s="36">
        <v>94803</v>
      </c>
      <c r="C963" s="170" t="s">
        <v>2080</v>
      </c>
      <c r="D963" s="265" t="s">
        <v>2141</v>
      </c>
      <c r="E963" s="265" t="s">
        <v>2143</v>
      </c>
      <c r="F963" s="139" t="s">
        <v>937</v>
      </c>
      <c r="G963" s="140" t="str">
        <f>IF(F963&gt;0.1,Import1!$N$6,"")</f>
        <v>€ /km</v>
      </c>
      <c r="H963" s="141" t="str">
        <f ca="1">IF(F963&gt;0.1,VLOOKUP(B963,Import1!$U:$X,Import1!$O$6,FALSE),"")</f>
        <v>1.556</v>
      </c>
      <c r="I963" s="123"/>
      <c r="J963" s="167">
        <v>4000</v>
      </c>
      <c r="K963" s="163">
        <v>11.3</v>
      </c>
      <c r="L963" s="144" t="s">
        <v>2162</v>
      </c>
      <c r="M963" s="144">
        <v>89</v>
      </c>
      <c r="O963" s="511"/>
    </row>
    <row r="964" spans="1:15" ht="10.199999999999999" customHeight="1" x14ac:dyDescent="0.4">
      <c r="A964" s="170">
        <v>960</v>
      </c>
      <c r="B964" s="36">
        <v>94804</v>
      </c>
      <c r="C964" s="170" t="s">
        <v>2080</v>
      </c>
      <c r="D964" s="265" t="s">
        <v>2141</v>
      </c>
      <c r="E964" s="265" t="s">
        <v>2143</v>
      </c>
      <c r="F964" s="145" t="s">
        <v>938</v>
      </c>
      <c r="G964" s="146" t="str">
        <f>IF(F964&gt;0.1,Import1!$N$6,"")</f>
        <v>€ /km</v>
      </c>
      <c r="H964" s="147" t="str">
        <f ca="1">IF(F964&gt;0.1,VLOOKUP(B964,Import1!$U:$X,Import1!$O$6,FALSE),"")</f>
        <v>4.240</v>
      </c>
      <c r="I964" s="123"/>
      <c r="J964" s="168">
        <v>4000</v>
      </c>
      <c r="K964" s="164">
        <v>11.8</v>
      </c>
      <c r="L964" s="150" t="s">
        <v>2162</v>
      </c>
      <c r="M964" s="150">
        <v>118</v>
      </c>
      <c r="O964" s="511"/>
    </row>
    <row r="965" spans="1:15" ht="10.199999999999999" customHeight="1" x14ac:dyDescent="0.4">
      <c r="D965" s="266"/>
      <c r="E965" s="266"/>
    </row>
    <row r="966" spans="1:15" ht="10.199999999999999" customHeight="1" x14ac:dyDescent="0.4">
      <c r="D966" s="51"/>
      <c r="E966" s="51"/>
    </row>
    <row r="967" spans="1:15" ht="10.199999999999999" customHeight="1" x14ac:dyDescent="0.4">
      <c r="D967" s="51"/>
      <c r="E967" s="51"/>
    </row>
    <row r="968" spans="1:15" ht="10.199999999999999" customHeight="1" x14ac:dyDescent="0.4">
      <c r="D968" s="51"/>
      <c r="E968" s="51"/>
    </row>
    <row r="969" spans="1:15" ht="10.199999999999999" customHeight="1" x14ac:dyDescent="0.4">
      <c r="D969" s="51"/>
      <c r="E969" s="51"/>
    </row>
    <row r="970" spans="1:15" ht="10.199999999999999" customHeight="1" x14ac:dyDescent="0.4">
      <c r="D970" s="51"/>
      <c r="E970" s="51"/>
    </row>
    <row r="971" spans="1:15" ht="10.199999999999999" customHeight="1" x14ac:dyDescent="0.4">
      <c r="D971" s="51"/>
      <c r="E971" s="51"/>
    </row>
    <row r="972" spans="1:15" ht="10.199999999999999" customHeight="1" x14ac:dyDescent="0.4">
      <c r="D972" s="51"/>
      <c r="E972" s="51"/>
    </row>
    <row r="973" spans="1:15" ht="10.199999999999999" customHeight="1" x14ac:dyDescent="0.4">
      <c r="D973" s="51"/>
      <c r="E973" s="51"/>
    </row>
    <row r="974" spans="1:15" ht="10.199999999999999" customHeight="1" x14ac:dyDescent="0.4">
      <c r="D974" s="51"/>
      <c r="E974" s="51"/>
    </row>
    <row r="975" spans="1:15" ht="10.199999999999999" customHeight="1" x14ac:dyDescent="0.4">
      <c r="D975" s="51"/>
      <c r="E975" s="51"/>
    </row>
    <row r="976" spans="1:15" ht="10.199999999999999" customHeight="1" x14ac:dyDescent="0.4">
      <c r="D976" s="51"/>
      <c r="E976" s="51"/>
    </row>
  </sheetData>
  <sheetProtection algorithmName="SHA-512" hashValue="9SWMcXdNr8TfGAiiiDcxn+E5M1BKfdg/lEhLWKeecuIh/ErhSEP2UITU2FtelWha/ArTovFKSdikBEgy1kw3Pw==" saltValue="r/hFjNjLNSv0Ge/Us28Vww==" spinCount="100000" sheet="1" insertHyperlinks="0" deleteColumns="0" deleteRows="0" sort="0" autoFilter="0" pivotTables="0"/>
  <autoFilter ref="D2:E972" xr:uid="{00000000-0009-0000-0000-000003000000}"/>
  <mergeCells count="149">
    <mergeCell ref="F4:F5"/>
    <mergeCell ref="H4:J5"/>
    <mergeCell ref="F13:F14"/>
    <mergeCell ref="H13:J14"/>
    <mergeCell ref="F21:F22"/>
    <mergeCell ref="H21:J22"/>
    <mergeCell ref="F84:F85"/>
    <mergeCell ref="H84:J85"/>
    <mergeCell ref="F89:F90"/>
    <mergeCell ref="H89:J90"/>
    <mergeCell ref="F97:F98"/>
    <mergeCell ref="H97:J98"/>
    <mergeCell ref="F43:F44"/>
    <mergeCell ref="H43:J44"/>
    <mergeCell ref="F48:F49"/>
    <mergeCell ref="H48:J49"/>
    <mergeCell ref="F78:F79"/>
    <mergeCell ref="H78:J79"/>
    <mergeCell ref="F190:F191"/>
    <mergeCell ref="H190:J191"/>
    <mergeCell ref="F195:F196"/>
    <mergeCell ref="H195:J196"/>
    <mergeCell ref="F217:F218"/>
    <mergeCell ref="H217:J218"/>
    <mergeCell ref="F123:F124"/>
    <mergeCell ref="H123:J124"/>
    <mergeCell ref="F138:F139"/>
    <mergeCell ref="H138:J139"/>
    <mergeCell ref="F180:F181"/>
    <mergeCell ref="H180:J181"/>
    <mergeCell ref="F334:F335"/>
    <mergeCell ref="H334:J335"/>
    <mergeCell ref="F388:F389"/>
    <mergeCell ref="H388:J389"/>
    <mergeCell ref="F427:F428"/>
    <mergeCell ref="H427:J428"/>
    <mergeCell ref="F232:F233"/>
    <mergeCell ref="H232:J233"/>
    <mergeCell ref="F250:F251"/>
    <mergeCell ref="H250:J251"/>
    <mergeCell ref="F267:F268"/>
    <mergeCell ref="H267:J268"/>
    <mergeCell ref="H467:J468"/>
    <mergeCell ref="H484:J485"/>
    <mergeCell ref="F549:F550"/>
    <mergeCell ref="H549:J550"/>
    <mergeCell ref="F441:F442"/>
    <mergeCell ref="H441:J442"/>
    <mergeCell ref="F447:F448"/>
    <mergeCell ref="H447:J448"/>
    <mergeCell ref="F457:F458"/>
    <mergeCell ref="H457:J458"/>
    <mergeCell ref="F467:F468"/>
    <mergeCell ref="F484:F485"/>
    <mergeCell ref="F693:F694"/>
    <mergeCell ref="H693:J694"/>
    <mergeCell ref="F745:F746"/>
    <mergeCell ref="H745:J746"/>
    <mergeCell ref="F811:F812"/>
    <mergeCell ref="H811:J812"/>
    <mergeCell ref="F597:F598"/>
    <mergeCell ref="H597:J598"/>
    <mergeCell ref="F603:F604"/>
    <mergeCell ref="H603:J604"/>
    <mergeCell ref="F610:F611"/>
    <mergeCell ref="H610:J611"/>
    <mergeCell ref="F849:F850"/>
    <mergeCell ref="H849:J850"/>
    <mergeCell ref="F859:F860"/>
    <mergeCell ref="H859:J860"/>
    <mergeCell ref="F884:F885"/>
    <mergeCell ref="H884:J885"/>
    <mergeCell ref="F823:F824"/>
    <mergeCell ref="H823:J824"/>
    <mergeCell ref="F833:F834"/>
    <mergeCell ref="H833:J834"/>
    <mergeCell ref="F839:F840"/>
    <mergeCell ref="H839:J840"/>
    <mergeCell ref="F923:F924"/>
    <mergeCell ref="H923:J924"/>
    <mergeCell ref="F950:F951"/>
    <mergeCell ref="H950:J951"/>
    <mergeCell ref="F958:F959"/>
    <mergeCell ref="H958:J959"/>
    <mergeCell ref="F891:F892"/>
    <mergeCell ref="H891:J892"/>
    <mergeCell ref="F900:F901"/>
    <mergeCell ref="H900:J901"/>
    <mergeCell ref="F907:F908"/>
    <mergeCell ref="H907:J908"/>
    <mergeCell ref="K884:M884"/>
    <mergeCell ref="K859:M859"/>
    <mergeCell ref="K849:M849"/>
    <mergeCell ref="K839:M839"/>
    <mergeCell ref="K833:M833"/>
    <mergeCell ref="K823:M823"/>
    <mergeCell ref="K950:M950"/>
    <mergeCell ref="K958:M958"/>
    <mergeCell ref="K923:M923"/>
    <mergeCell ref="K907:M907"/>
    <mergeCell ref="K900:M900"/>
    <mergeCell ref="K891:M891"/>
    <mergeCell ref="K549:M549"/>
    <mergeCell ref="K484:M484"/>
    <mergeCell ref="K467:M467"/>
    <mergeCell ref="K457:M457"/>
    <mergeCell ref="K447:M447"/>
    <mergeCell ref="K441:M441"/>
    <mergeCell ref="K811:M811"/>
    <mergeCell ref="K745:M745"/>
    <mergeCell ref="K693:M693"/>
    <mergeCell ref="K610:M610"/>
    <mergeCell ref="K603:M603"/>
    <mergeCell ref="K597:M597"/>
    <mergeCell ref="K195:M195"/>
    <mergeCell ref="K190:M190"/>
    <mergeCell ref="K180:M180"/>
    <mergeCell ref="K138:M138"/>
    <mergeCell ref="K123:M123"/>
    <mergeCell ref="K427:M427"/>
    <mergeCell ref="K388:M388"/>
    <mergeCell ref="K334:M334"/>
    <mergeCell ref="K267:M267"/>
    <mergeCell ref="K250:M250"/>
    <mergeCell ref="K232:M232"/>
    <mergeCell ref="O745:O837"/>
    <mergeCell ref="O839:O847"/>
    <mergeCell ref="O849:O921"/>
    <mergeCell ref="O923:O948"/>
    <mergeCell ref="O950:O964"/>
    <mergeCell ref="D1:D2"/>
    <mergeCell ref="E1:E2"/>
    <mergeCell ref="O4:O121"/>
    <mergeCell ref="O123:O215"/>
    <mergeCell ref="O217:O265"/>
    <mergeCell ref="O267:O445"/>
    <mergeCell ref="O447:O465"/>
    <mergeCell ref="O467:O608"/>
    <mergeCell ref="O610:O743"/>
    <mergeCell ref="K21:M21"/>
    <mergeCell ref="K13:M13"/>
    <mergeCell ref="K4:M4"/>
    <mergeCell ref="K97:M97"/>
    <mergeCell ref="K89:M89"/>
    <mergeCell ref="K84:M84"/>
    <mergeCell ref="K78:M78"/>
    <mergeCell ref="K48:M48"/>
    <mergeCell ref="K43:M43"/>
    <mergeCell ref="K217:M217"/>
  </mergeCells>
  <phoneticPr fontId="36" type="noConversion"/>
  <conditionalFormatting sqref="H1:J1000">
    <cfRule type="cellIs" dxfId="0" priority="1" operator="equal">
      <formula>0</formula>
    </cfRule>
  </conditionalFormatting>
  <pageMargins left="0.47244094488188981" right="0.19685039370078741" top="0.39370078740157483" bottom="0.39370078740157483" header="0.43307086614173229" footer="0.23622047244094491"/>
  <pageSetup paperSize="9" orientation="portrait" r:id="rId1"/>
  <headerFooter>
    <oddHeader xml:space="preserve">&amp;R&amp;"-,Bold"&amp;10&amp;P       </oddHeader>
    <oddFooter xml:space="preserve">&amp;L&amp;"-,Bold"&amp;8Tim Kabel d.o.o.&amp;C&amp;8stranica &amp;P od &amp;N&amp;R&amp;"-,Bold"&amp;8Cjenik kabela i vodiča     </oddFooter>
  </headerFooter>
  <rowBreaks count="4" manualBreakCount="4">
    <brk id="77" max="16383" man="1"/>
    <brk id="216" max="16383" man="1"/>
    <brk id="426" max="16383" man="1"/>
    <brk id="883" max="16383" man="1"/>
  </rowBreaks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0.79998168889431442"/>
    <pageSetUpPr fitToPage="1"/>
  </sheetPr>
  <dimension ref="A1:O701"/>
  <sheetViews>
    <sheetView showGridLines="0" workbookViewId="0">
      <pane ySplit="1" topLeftCell="A2" activePane="bottomLeft" state="frozen"/>
      <selection pane="bottomLeft"/>
    </sheetView>
  </sheetViews>
  <sheetFormatPr defaultColWidth="9.1015625" defaultRowHeight="11.7" x14ac:dyDescent="0.45"/>
  <cols>
    <col min="1" max="1" width="3.89453125" style="184" customWidth="1"/>
    <col min="2" max="2" width="9.1015625" style="185"/>
    <col min="3" max="3" width="24.20703125" style="186" bestFit="1" customWidth="1"/>
    <col min="4" max="4" width="12.68359375" style="186" customWidth="1"/>
    <col min="5" max="5" width="9.1015625" style="187"/>
    <col min="6" max="7" width="9.1015625" style="188"/>
    <col min="8" max="8" width="10.68359375" style="111" customWidth="1"/>
    <col min="9" max="9" width="6.20703125" style="90" hidden="1" customWidth="1"/>
    <col min="10" max="10" width="9.1015625" style="58"/>
    <col min="11" max="11" width="9.1015625" style="112"/>
    <col min="12" max="15" width="9.1015625" style="26"/>
    <col min="16" max="16384" width="9.1015625" style="172"/>
  </cols>
  <sheetData>
    <row r="1" spans="1:15" s="171" customFormat="1" ht="22.2" x14ac:dyDescent="0.55000000000000004">
      <c r="A1" s="173" t="s">
        <v>2274</v>
      </c>
      <c r="B1" s="174" t="s">
        <v>2273</v>
      </c>
      <c r="C1" s="175" t="s">
        <v>1052</v>
      </c>
      <c r="D1" s="176" t="s">
        <v>1101</v>
      </c>
      <c r="E1" s="177" t="s">
        <v>1116</v>
      </c>
      <c r="F1" s="178" t="s">
        <v>1117</v>
      </c>
      <c r="G1" s="178" t="s">
        <v>1118</v>
      </c>
      <c r="H1" s="59" t="str">
        <f>"Bruto cijena     "&amp;Import1!M6</f>
        <v>Bruto cijena     (Eur/km)</v>
      </c>
      <c r="I1" s="88" t="s">
        <v>2275</v>
      </c>
      <c r="J1" s="65" t="s">
        <v>1115</v>
      </c>
      <c r="K1" s="64" t="str">
        <f>"Neto cijena     "&amp;Import1!M6</f>
        <v>Neto cijena     (Eur/km)</v>
      </c>
      <c r="L1" s="60" t="s">
        <v>1123</v>
      </c>
      <c r="M1" s="61"/>
      <c r="N1" s="61"/>
      <c r="O1" s="61"/>
    </row>
    <row r="2" spans="1:15" x14ac:dyDescent="0.45">
      <c r="A2" s="179" t="s">
        <v>1292</v>
      </c>
      <c r="B2" s="180">
        <v>10101</v>
      </c>
      <c r="C2" s="181" t="s">
        <v>2175</v>
      </c>
      <c r="D2" s="181" t="s">
        <v>231</v>
      </c>
      <c r="E2" s="182">
        <v>2.6</v>
      </c>
      <c r="F2" s="183">
        <v>14.4</v>
      </c>
      <c r="G2" s="183">
        <v>18</v>
      </c>
      <c r="H2" s="110">
        <f ca="1">IF(Import1!$O$6=4,"--",VLOOKUP(B2,Import1!A:D,Import1!$O$6+1,0))</f>
        <v>282</v>
      </c>
      <c r="I2" s="89">
        <v>1</v>
      </c>
      <c r="J2" s="63">
        <f>IF(I2=1,Grupe!$L$22,Grupe!$M$22)</f>
        <v>0</v>
      </c>
      <c r="K2" s="110">
        <f ca="1">IF(Import1!$O$6=4,"--",H2*(100-J2)/100)</f>
        <v>282</v>
      </c>
      <c r="L2" s="62"/>
      <c r="M2" s="62"/>
      <c r="N2" s="62"/>
      <c r="O2" s="62"/>
    </row>
    <row r="3" spans="1:15" x14ac:dyDescent="0.45">
      <c r="A3" s="179" t="s">
        <v>1293</v>
      </c>
      <c r="B3" s="180">
        <v>10102</v>
      </c>
      <c r="C3" s="181" t="s">
        <v>2176</v>
      </c>
      <c r="D3" s="181" t="s">
        <v>231</v>
      </c>
      <c r="E3" s="182">
        <v>3.2</v>
      </c>
      <c r="F3" s="183">
        <v>24</v>
      </c>
      <c r="G3" s="183">
        <v>30</v>
      </c>
      <c r="H3" s="110">
        <f ca="1">IF(Import1!$O$6=4,"--",VLOOKUP(B3,Import1!A:D,Import1!$O$6+1,0))</f>
        <v>452</v>
      </c>
      <c r="I3" s="89">
        <v>1</v>
      </c>
      <c r="J3" s="63">
        <f>IF(I3=1,Grupe!$L$22,Grupe!$M$22)</f>
        <v>0</v>
      </c>
      <c r="K3" s="110">
        <f ca="1">IF(Import1!$O$6=4,"--",H3*(100-J3)/100)</f>
        <v>452</v>
      </c>
      <c r="L3" s="62"/>
      <c r="M3" s="62"/>
      <c r="N3" s="62"/>
      <c r="O3" s="62"/>
    </row>
    <row r="4" spans="1:15" x14ac:dyDescent="0.45">
      <c r="A4" s="179" t="s">
        <v>1294</v>
      </c>
      <c r="B4" s="180">
        <v>10103</v>
      </c>
      <c r="C4" s="181" t="s">
        <v>2177</v>
      </c>
      <c r="D4" s="181" t="s">
        <v>231</v>
      </c>
      <c r="E4" s="182">
        <v>3.7</v>
      </c>
      <c r="F4" s="183">
        <v>38.4</v>
      </c>
      <c r="G4" s="183">
        <v>45</v>
      </c>
      <c r="H4" s="110">
        <f ca="1">IF(Import1!$O$6=4,"--",VLOOKUP(B4,Import1!A:D,Import1!$O$6+1,0))</f>
        <v>859</v>
      </c>
      <c r="I4" s="89">
        <v>1</v>
      </c>
      <c r="J4" s="63">
        <f>IF(I4=1,Grupe!$L$22,Grupe!$M$22)</f>
        <v>0</v>
      </c>
      <c r="K4" s="110">
        <f ca="1">IF(Import1!$O$6=4,"--",H4*(100-J4)/100)</f>
        <v>859</v>
      </c>
      <c r="L4" s="62"/>
      <c r="M4" s="62"/>
      <c r="N4" s="62"/>
      <c r="O4" s="62"/>
    </row>
    <row r="5" spans="1:15" x14ac:dyDescent="0.45">
      <c r="A5" s="179" t="s">
        <v>1295</v>
      </c>
      <c r="B5" s="180">
        <v>10104</v>
      </c>
      <c r="C5" s="181" t="s">
        <v>2178</v>
      </c>
      <c r="D5" s="181" t="s">
        <v>231</v>
      </c>
      <c r="E5" s="182">
        <v>4.2</v>
      </c>
      <c r="F5" s="183">
        <v>57.6</v>
      </c>
      <c r="G5" s="183">
        <v>64</v>
      </c>
      <c r="H5" s="110">
        <f ca="1">IF(Import1!$O$6=4,"--",VLOOKUP(B5,Import1!A:D,Import1!$O$6+1,0))</f>
        <v>1257</v>
      </c>
      <c r="I5" s="89">
        <v>1</v>
      </c>
      <c r="J5" s="63">
        <f>IF(I5=1,Grupe!$L$22,Grupe!$M$22)</f>
        <v>0</v>
      </c>
      <c r="K5" s="110">
        <f ca="1">IF(Import1!$O$6=4,"--",H5*(100-J5)/100)</f>
        <v>1257</v>
      </c>
      <c r="L5" s="62"/>
      <c r="M5" s="62"/>
      <c r="N5" s="62"/>
      <c r="O5" s="62"/>
    </row>
    <row r="6" spans="1:15" x14ac:dyDescent="0.45">
      <c r="A6" s="179" t="s">
        <v>1296</v>
      </c>
      <c r="B6" s="180">
        <v>10105</v>
      </c>
      <c r="C6" s="181" t="s">
        <v>2179</v>
      </c>
      <c r="D6" s="181" t="s">
        <v>231</v>
      </c>
      <c r="E6" s="182">
        <v>5.3</v>
      </c>
      <c r="F6" s="183">
        <v>96</v>
      </c>
      <c r="G6" s="183">
        <v>105</v>
      </c>
      <c r="H6" s="110">
        <f ca="1">IF(Import1!$O$6=4,"--",VLOOKUP(B6,Import1!A:D,Import1!$O$6+1,0))</f>
        <v>1934</v>
      </c>
      <c r="I6" s="89">
        <v>1</v>
      </c>
      <c r="J6" s="63">
        <f>IF(I6=1,Grupe!$L$22,Grupe!$M$22)</f>
        <v>0</v>
      </c>
      <c r="K6" s="110">
        <f ca="1">IF(Import1!$O$6=4,"--",H6*(100-J6)/100)</f>
        <v>1934</v>
      </c>
      <c r="L6" s="62"/>
      <c r="M6" s="62"/>
      <c r="N6" s="62"/>
      <c r="O6" s="62"/>
    </row>
    <row r="7" spans="1:15" x14ac:dyDescent="0.45">
      <c r="A7" s="179" t="s">
        <v>1297</v>
      </c>
      <c r="B7" s="180">
        <v>10201</v>
      </c>
      <c r="C7" s="181" t="s">
        <v>2180</v>
      </c>
      <c r="D7" s="181" t="s">
        <v>233</v>
      </c>
      <c r="E7" s="182">
        <v>5.7</v>
      </c>
      <c r="F7" s="183">
        <v>96</v>
      </c>
      <c r="G7" s="183">
        <v>109</v>
      </c>
      <c r="H7" s="110">
        <f ca="1">IF(Import1!$O$6=4,"--",VLOOKUP(B7,Import1!A:D,Import1!$O$6+1,0))</f>
        <v>2110</v>
      </c>
      <c r="I7" s="89">
        <v>1</v>
      </c>
      <c r="J7" s="63">
        <f>IF(I7=1,Grupe!$L$22,Grupe!$M$22)</f>
        <v>0</v>
      </c>
      <c r="K7" s="110">
        <f ca="1">IF(Import1!$O$6=4,"--",H7*(100-J7)/100)</f>
        <v>2110</v>
      </c>
      <c r="L7" s="62"/>
      <c r="M7" s="62"/>
      <c r="N7" s="62"/>
      <c r="O7" s="62"/>
    </row>
    <row r="8" spans="1:15" x14ac:dyDescent="0.45">
      <c r="A8" s="179" t="s">
        <v>1298</v>
      </c>
      <c r="B8" s="180">
        <v>10202</v>
      </c>
      <c r="C8" s="181" t="s">
        <v>2181</v>
      </c>
      <c r="D8" s="181" t="s">
        <v>233</v>
      </c>
      <c r="E8" s="182">
        <v>6.7</v>
      </c>
      <c r="F8" s="183">
        <v>153.6</v>
      </c>
      <c r="G8" s="183">
        <v>164</v>
      </c>
      <c r="H8" s="110">
        <f ca="1">IF(Import1!$O$6=4,"--",VLOOKUP(B8,Import1!A:D,Import1!$O$6+1,0))</f>
        <v>3595</v>
      </c>
      <c r="I8" s="89">
        <v>1</v>
      </c>
      <c r="J8" s="63">
        <f>IF(I8=1,Grupe!$L$22,Grupe!$M$22)</f>
        <v>0</v>
      </c>
      <c r="K8" s="110">
        <f ca="1">IF(Import1!$O$6=4,"--",H8*(100-J8)/100)</f>
        <v>3595</v>
      </c>
      <c r="L8" s="62"/>
      <c r="M8" s="62"/>
      <c r="N8" s="62"/>
      <c r="O8" s="62"/>
    </row>
    <row r="9" spans="1:15" x14ac:dyDescent="0.45">
      <c r="A9" s="179" t="s">
        <v>1299</v>
      </c>
      <c r="B9" s="180">
        <v>10203</v>
      </c>
      <c r="C9" s="181" t="s">
        <v>2182</v>
      </c>
      <c r="D9" s="181" t="s">
        <v>233</v>
      </c>
      <c r="E9" s="182">
        <v>8.1999999999999993</v>
      </c>
      <c r="F9" s="183">
        <v>240</v>
      </c>
      <c r="G9" s="183">
        <v>254</v>
      </c>
      <c r="H9" s="110">
        <f ca="1">IF(Import1!$O$6=4,"--",VLOOKUP(B9,Import1!A:D,Import1!$O$6+1,0))</f>
        <v>5748</v>
      </c>
      <c r="I9" s="89">
        <v>1</v>
      </c>
      <c r="J9" s="63">
        <f>IF(I9=1,Grupe!$L$22,Grupe!$M$22)</f>
        <v>0</v>
      </c>
      <c r="K9" s="110">
        <f ca="1">IF(Import1!$O$6=4,"--",H9*(100-J9)/100)</f>
        <v>5748</v>
      </c>
      <c r="L9" s="62"/>
      <c r="M9" s="62"/>
      <c r="N9" s="62"/>
      <c r="O9" s="62"/>
    </row>
    <row r="10" spans="1:15" x14ac:dyDescent="0.45">
      <c r="A10" s="179" t="s">
        <v>1300</v>
      </c>
      <c r="B10" s="180">
        <v>10204</v>
      </c>
      <c r="C10" s="181" t="s">
        <v>2183</v>
      </c>
      <c r="D10" s="181" t="s">
        <v>233</v>
      </c>
      <c r="E10" s="182">
        <v>9.3000000000000007</v>
      </c>
      <c r="F10" s="183">
        <v>336</v>
      </c>
      <c r="G10" s="183">
        <v>380</v>
      </c>
      <c r="H10" s="110">
        <f ca="1">IF(Import1!$O$6=4,"--",VLOOKUP(B10,Import1!A:D,Import1!$O$6+1,0))</f>
        <v>7803</v>
      </c>
      <c r="I10" s="89">
        <v>1</v>
      </c>
      <c r="J10" s="63">
        <f>IF(I10=1,Grupe!$L$22,Grupe!$M$22)</f>
        <v>0</v>
      </c>
      <c r="K10" s="110">
        <f ca="1">IF(Import1!$O$6=4,"--",H10*(100-J10)/100)</f>
        <v>7803</v>
      </c>
      <c r="L10" s="62"/>
      <c r="M10" s="62"/>
      <c r="N10" s="62"/>
      <c r="O10" s="62"/>
    </row>
    <row r="11" spans="1:15" x14ac:dyDescent="0.45">
      <c r="A11" s="179" t="s">
        <v>1301</v>
      </c>
      <c r="B11" s="180">
        <v>10301</v>
      </c>
      <c r="C11" s="181" t="s">
        <v>2199</v>
      </c>
      <c r="D11" s="181" t="s">
        <v>234</v>
      </c>
      <c r="E11" s="182">
        <v>2</v>
      </c>
      <c r="F11" s="183">
        <v>4.8</v>
      </c>
      <c r="G11" s="183">
        <v>8</v>
      </c>
      <c r="H11" s="110">
        <f ca="1">IF(Import1!$O$6=4,"--",VLOOKUP(B11,Import1!A:D,Import1!$O$6+1,0))</f>
        <v>134</v>
      </c>
      <c r="I11" s="89">
        <v>1</v>
      </c>
      <c r="J11" s="63">
        <f>IF(I11=1,Grupe!$L$22,Grupe!$M$22)</f>
        <v>0</v>
      </c>
      <c r="K11" s="110">
        <f ca="1">IF(Import1!$O$6=4,"--",H11*(100-J11)/100)</f>
        <v>134</v>
      </c>
      <c r="L11" s="62"/>
      <c r="M11" s="62"/>
      <c r="N11" s="62"/>
      <c r="O11" s="62"/>
    </row>
    <row r="12" spans="1:15" x14ac:dyDescent="0.45">
      <c r="A12" s="179" t="s">
        <v>1302</v>
      </c>
      <c r="B12" s="180">
        <v>10302</v>
      </c>
      <c r="C12" s="181" t="s">
        <v>2200</v>
      </c>
      <c r="D12" s="181" t="s">
        <v>234</v>
      </c>
      <c r="E12" s="182">
        <v>2.2000000000000002</v>
      </c>
      <c r="F12" s="183">
        <v>7.2</v>
      </c>
      <c r="G12" s="183">
        <v>11</v>
      </c>
      <c r="H12" s="110">
        <f ca="1">IF(Import1!$O$6=4,"--",VLOOKUP(B12,Import1!A:D,Import1!$O$6+1,0))</f>
        <v>177</v>
      </c>
      <c r="I12" s="89">
        <v>1</v>
      </c>
      <c r="J12" s="63">
        <f>IF(I12=1,Grupe!$L$22,Grupe!$M$22)</f>
        <v>0</v>
      </c>
      <c r="K12" s="110">
        <f ca="1">IF(Import1!$O$6=4,"--",H12*(100-J12)/100)</f>
        <v>177</v>
      </c>
      <c r="L12" s="62"/>
      <c r="M12" s="62"/>
      <c r="N12" s="62"/>
      <c r="O12" s="62"/>
    </row>
    <row r="13" spans="1:15" x14ac:dyDescent="0.45">
      <c r="A13" s="179" t="s">
        <v>1303</v>
      </c>
      <c r="B13" s="180">
        <v>10303</v>
      </c>
      <c r="C13" s="181" t="s">
        <v>2201</v>
      </c>
      <c r="D13" s="181" t="s">
        <v>234</v>
      </c>
      <c r="E13" s="182">
        <v>2.4</v>
      </c>
      <c r="F13" s="183">
        <v>9.6</v>
      </c>
      <c r="G13" s="183">
        <v>13</v>
      </c>
      <c r="H13" s="110">
        <f ca="1">IF(Import1!$O$6=4,"--",VLOOKUP(B13,Import1!A:D,Import1!$O$6+1,0))</f>
        <v>228</v>
      </c>
      <c r="I13" s="89">
        <v>1</v>
      </c>
      <c r="J13" s="63">
        <f>IF(I13=1,Grupe!$L$22,Grupe!$M$22)</f>
        <v>0</v>
      </c>
      <c r="K13" s="110">
        <f ca="1">IF(Import1!$O$6=4,"--",H13*(100-J13)/100)</f>
        <v>228</v>
      </c>
      <c r="L13" s="62"/>
      <c r="M13" s="62"/>
      <c r="N13" s="62"/>
      <c r="O13" s="62"/>
    </row>
    <row r="14" spans="1:15" x14ac:dyDescent="0.45">
      <c r="A14" s="179" t="s">
        <v>1304</v>
      </c>
      <c r="B14" s="180">
        <v>10304</v>
      </c>
      <c r="C14" s="181" t="s">
        <v>2184</v>
      </c>
      <c r="D14" s="181" t="s">
        <v>234</v>
      </c>
      <c r="E14" s="182">
        <v>2.8</v>
      </c>
      <c r="F14" s="183">
        <v>14.4</v>
      </c>
      <c r="G14" s="183">
        <v>19</v>
      </c>
      <c r="H14" s="110">
        <f ca="1">IF(Import1!$O$6=4,"--",VLOOKUP(B14,Import1!A:D,Import1!$O$6+1,0))</f>
        <v>290</v>
      </c>
      <c r="I14" s="89">
        <v>1</v>
      </c>
      <c r="J14" s="63">
        <f>IF(I14=1,Grupe!$L$22,Grupe!$M$22)</f>
        <v>0</v>
      </c>
      <c r="K14" s="110">
        <f ca="1">IF(Import1!$O$6=4,"--",H14*(100-J14)/100)</f>
        <v>290</v>
      </c>
      <c r="L14" s="62"/>
      <c r="M14" s="62"/>
      <c r="N14" s="62"/>
      <c r="O14" s="62"/>
    </row>
    <row r="15" spans="1:15" x14ac:dyDescent="0.45">
      <c r="A15" s="179" t="s">
        <v>1305</v>
      </c>
      <c r="B15" s="180">
        <v>10305</v>
      </c>
      <c r="C15" s="181" t="s">
        <v>2185</v>
      </c>
      <c r="D15" s="181" t="s">
        <v>234</v>
      </c>
      <c r="E15" s="182">
        <v>3.5</v>
      </c>
      <c r="F15" s="183">
        <v>24</v>
      </c>
      <c r="G15" s="183">
        <v>30</v>
      </c>
      <c r="H15" s="110">
        <f ca="1">IF(Import1!$O$6=4,"--",VLOOKUP(B15,Import1!A:D,Import1!$O$6+1,0))</f>
        <v>471</v>
      </c>
      <c r="I15" s="89">
        <v>1</v>
      </c>
      <c r="J15" s="63">
        <f>IF(I15=1,Grupe!$L$22,Grupe!$M$22)</f>
        <v>0</v>
      </c>
      <c r="K15" s="110">
        <f ca="1">IF(Import1!$O$6=4,"--",H15*(100-J15)/100)</f>
        <v>471</v>
      </c>
      <c r="L15" s="62"/>
      <c r="M15" s="62"/>
      <c r="N15" s="62"/>
      <c r="O15" s="62"/>
    </row>
    <row r="16" spans="1:15" x14ac:dyDescent="0.45">
      <c r="A16" s="179" t="s">
        <v>1306</v>
      </c>
      <c r="B16" s="180">
        <v>10306</v>
      </c>
      <c r="C16" s="181" t="s">
        <v>2186</v>
      </c>
      <c r="D16" s="181" t="s">
        <v>234</v>
      </c>
      <c r="E16" s="182">
        <v>4</v>
      </c>
      <c r="F16" s="183">
        <v>38.4</v>
      </c>
      <c r="G16" s="183">
        <v>44</v>
      </c>
      <c r="H16" s="110">
        <f ca="1">IF(Import1!$O$6=4,"--",VLOOKUP(B16,Import1!A:D,Import1!$O$6+1,0))</f>
        <v>747</v>
      </c>
      <c r="I16" s="89">
        <v>1</v>
      </c>
      <c r="J16" s="63">
        <f>IF(I16=1,Grupe!$L$22,Grupe!$M$22)</f>
        <v>0</v>
      </c>
      <c r="K16" s="110">
        <f ca="1">IF(Import1!$O$6=4,"--",H16*(100-J16)/100)</f>
        <v>747</v>
      </c>
      <c r="L16" s="62"/>
      <c r="M16" s="62"/>
      <c r="N16" s="62"/>
      <c r="O16" s="62"/>
    </row>
    <row r="17" spans="1:15" x14ac:dyDescent="0.45">
      <c r="A17" s="179" t="s">
        <v>1307</v>
      </c>
      <c r="B17" s="180">
        <v>10307</v>
      </c>
      <c r="C17" s="181" t="s">
        <v>2187</v>
      </c>
      <c r="D17" s="181" t="s">
        <v>234</v>
      </c>
      <c r="E17" s="182">
        <v>5</v>
      </c>
      <c r="F17" s="183">
        <v>57.6</v>
      </c>
      <c r="G17" s="183">
        <v>66</v>
      </c>
      <c r="H17" s="110">
        <f ca="1">IF(Import1!$O$6=4,"--",VLOOKUP(B17,Import1!A:D,Import1!$O$6+1,0))</f>
        <v>1067</v>
      </c>
      <c r="I17" s="89">
        <v>1</v>
      </c>
      <c r="J17" s="63">
        <f>IF(I17=1,Grupe!$L$22,Grupe!$M$22)</f>
        <v>0</v>
      </c>
      <c r="K17" s="110">
        <f ca="1">IF(Import1!$O$6=4,"--",H17*(100-J17)/100)</f>
        <v>1067</v>
      </c>
      <c r="L17" s="62"/>
      <c r="M17" s="62"/>
      <c r="N17" s="62"/>
      <c r="O17" s="62"/>
    </row>
    <row r="18" spans="1:15" x14ac:dyDescent="0.45">
      <c r="A18" s="179" t="s">
        <v>1308</v>
      </c>
      <c r="B18" s="180">
        <v>10308</v>
      </c>
      <c r="C18" s="181" t="s">
        <v>2188</v>
      </c>
      <c r="D18" s="181" t="s">
        <v>234</v>
      </c>
      <c r="E18" s="182">
        <v>6.7</v>
      </c>
      <c r="F18" s="183">
        <v>96</v>
      </c>
      <c r="G18" s="183">
        <v>107</v>
      </c>
      <c r="H18" s="110">
        <f ca="1">IF(Import1!$O$6=4,"--",VLOOKUP(B18,Import1!A:D,Import1!$O$6+1,0))</f>
        <v>1814</v>
      </c>
      <c r="I18" s="89">
        <v>1</v>
      </c>
      <c r="J18" s="63">
        <f>IF(I18=1,Grupe!$L$22,Grupe!$M$22)</f>
        <v>0</v>
      </c>
      <c r="K18" s="110">
        <f ca="1">IF(Import1!$O$6=4,"--",H18*(100-J18)/100)</f>
        <v>1814</v>
      </c>
      <c r="L18" s="62"/>
      <c r="M18" s="62"/>
      <c r="N18" s="62"/>
      <c r="O18" s="62"/>
    </row>
    <row r="19" spans="1:15" x14ac:dyDescent="0.45">
      <c r="A19" s="179" t="s">
        <v>1309</v>
      </c>
      <c r="B19" s="180">
        <v>10309</v>
      </c>
      <c r="C19" s="181" t="s">
        <v>2189</v>
      </c>
      <c r="D19" s="181" t="s">
        <v>234</v>
      </c>
      <c r="E19" s="182">
        <v>7.6</v>
      </c>
      <c r="F19" s="183">
        <v>153.6</v>
      </c>
      <c r="G19" s="183">
        <v>161</v>
      </c>
      <c r="H19" s="110">
        <f ca="1">IF(Import1!$O$6=4,"--",VLOOKUP(B19,Import1!A:D,Import1!$O$6+1,0))</f>
        <v>2854</v>
      </c>
      <c r="I19" s="89">
        <v>1</v>
      </c>
      <c r="J19" s="63">
        <f>IF(I19=1,Grupe!$L$22,Grupe!$M$22)</f>
        <v>0</v>
      </c>
      <c r="K19" s="110">
        <f ca="1">IF(Import1!$O$6=4,"--",H19*(100-J19)/100)</f>
        <v>2854</v>
      </c>
      <c r="L19" s="62"/>
      <c r="M19" s="62"/>
      <c r="N19" s="62"/>
      <c r="O19" s="62"/>
    </row>
    <row r="20" spans="1:15" x14ac:dyDescent="0.45">
      <c r="A20" s="179" t="s">
        <v>1310</v>
      </c>
      <c r="B20" s="180">
        <v>10310</v>
      </c>
      <c r="C20" s="181" t="s">
        <v>2190</v>
      </c>
      <c r="D20" s="181" t="s">
        <v>234</v>
      </c>
      <c r="E20" s="182">
        <v>8.1</v>
      </c>
      <c r="F20" s="183">
        <v>240</v>
      </c>
      <c r="G20" s="183">
        <v>290</v>
      </c>
      <c r="H20" s="110">
        <f ca="1">IF(Import1!$O$6=4,"--",VLOOKUP(B20,Import1!A:D,Import1!$O$6+1,0))</f>
        <v>4497</v>
      </c>
      <c r="I20" s="89">
        <v>1</v>
      </c>
      <c r="J20" s="63">
        <f>IF(I20=1,Grupe!$L$22,Grupe!$M$22)</f>
        <v>0</v>
      </c>
      <c r="K20" s="110">
        <f ca="1">IF(Import1!$O$6=4,"--",H20*(100-J20)/100)</f>
        <v>4497</v>
      </c>
      <c r="L20" s="62"/>
      <c r="M20" s="62"/>
      <c r="N20" s="62"/>
      <c r="O20" s="62"/>
    </row>
    <row r="21" spans="1:15" x14ac:dyDescent="0.45">
      <c r="A21" s="179" t="s">
        <v>1311</v>
      </c>
      <c r="B21" s="180">
        <v>10311</v>
      </c>
      <c r="C21" s="181" t="s">
        <v>2191</v>
      </c>
      <c r="D21" s="181" t="s">
        <v>234</v>
      </c>
      <c r="E21" s="182">
        <v>9.1999999999999993</v>
      </c>
      <c r="F21" s="183">
        <v>336</v>
      </c>
      <c r="G21" s="183">
        <v>380</v>
      </c>
      <c r="H21" s="110">
        <f ca="1">IF(Import1!$O$6=4,"--",VLOOKUP(B21,Import1!A:D,Import1!$O$6+1,0))</f>
        <v>6333</v>
      </c>
      <c r="I21" s="89">
        <v>1</v>
      </c>
      <c r="J21" s="63">
        <f>IF(I21=1,Grupe!$L$22,Grupe!$M$22)</f>
        <v>0</v>
      </c>
      <c r="K21" s="110">
        <f ca="1">IF(Import1!$O$6=4,"--",H21*(100-J21)/100)</f>
        <v>6333</v>
      </c>
      <c r="L21" s="62"/>
      <c r="M21" s="62"/>
      <c r="N21" s="62"/>
      <c r="O21" s="62"/>
    </row>
    <row r="22" spans="1:15" x14ac:dyDescent="0.45">
      <c r="A22" s="179" t="s">
        <v>1312</v>
      </c>
      <c r="B22" s="180">
        <v>10312</v>
      </c>
      <c r="C22" s="181" t="s">
        <v>2192</v>
      </c>
      <c r="D22" s="181" t="s">
        <v>234</v>
      </c>
      <c r="E22" s="182">
        <v>11.6</v>
      </c>
      <c r="F22" s="183">
        <v>480</v>
      </c>
      <c r="G22" s="183">
        <v>550</v>
      </c>
      <c r="H22" s="110">
        <f ca="1">IF(Import1!$O$6=4,"--",VLOOKUP(B22,Import1!A:D,Import1!$O$6+1,0))</f>
        <v>9643</v>
      </c>
      <c r="I22" s="89">
        <v>1</v>
      </c>
      <c r="J22" s="63">
        <f>IF(I22=1,Grupe!$L$22,Grupe!$M$22)</f>
        <v>0</v>
      </c>
      <c r="K22" s="110">
        <f ca="1">IF(Import1!$O$6=4,"--",H22*(100-J22)/100)</f>
        <v>9643</v>
      </c>
      <c r="L22" s="62"/>
      <c r="M22" s="62"/>
      <c r="N22" s="62"/>
      <c r="O22" s="62"/>
    </row>
    <row r="23" spans="1:15" x14ac:dyDescent="0.45">
      <c r="A23" s="179" t="s">
        <v>1313</v>
      </c>
      <c r="B23" s="180">
        <v>10313</v>
      </c>
      <c r="C23" s="181" t="s">
        <v>2193</v>
      </c>
      <c r="D23" s="181" t="s">
        <v>234</v>
      </c>
      <c r="E23" s="182">
        <v>13.4</v>
      </c>
      <c r="F23" s="183">
        <v>672</v>
      </c>
      <c r="G23" s="183">
        <v>716</v>
      </c>
      <c r="H23" s="110">
        <f ca="1">IF(Import1!$O$6=4,"--",VLOOKUP(B23,Import1!A:D,Import1!$O$6+1,0))</f>
        <v>13283</v>
      </c>
      <c r="I23" s="89">
        <v>1</v>
      </c>
      <c r="J23" s="63">
        <f>IF(I23=1,Grupe!$L$22,Grupe!$M$22)</f>
        <v>0</v>
      </c>
      <c r="K23" s="110">
        <f ca="1">IF(Import1!$O$6=4,"--",H23*(100-J23)/100)</f>
        <v>13283</v>
      </c>
      <c r="L23" s="62"/>
      <c r="M23" s="62"/>
      <c r="N23" s="62"/>
      <c r="O23" s="62"/>
    </row>
    <row r="24" spans="1:15" x14ac:dyDescent="0.45">
      <c r="A24" s="179" t="s">
        <v>1314</v>
      </c>
      <c r="B24" s="180">
        <v>10314</v>
      </c>
      <c r="C24" s="181" t="s">
        <v>2194</v>
      </c>
      <c r="D24" s="181" t="s">
        <v>234</v>
      </c>
      <c r="E24" s="182">
        <v>15.5</v>
      </c>
      <c r="F24" s="183">
        <v>912</v>
      </c>
      <c r="G24" s="183">
        <v>976</v>
      </c>
      <c r="H24" s="110">
        <f ca="1">IF(Import1!$O$6=4,"--",VLOOKUP(B24,Import1!A:D,Import1!$O$6+1,0))</f>
        <v>17620</v>
      </c>
      <c r="I24" s="89">
        <v>1</v>
      </c>
      <c r="J24" s="63">
        <f>IF(I24=1,Grupe!$L$22,Grupe!$M$22)</f>
        <v>0</v>
      </c>
      <c r="K24" s="110">
        <f ca="1">IF(Import1!$O$6=4,"--",H24*(100-J24)/100)</f>
        <v>17620</v>
      </c>
      <c r="L24" s="62"/>
      <c r="M24" s="62"/>
      <c r="N24" s="62"/>
      <c r="O24" s="62"/>
    </row>
    <row r="25" spans="1:15" x14ac:dyDescent="0.45">
      <c r="A25" s="179" t="s">
        <v>1315</v>
      </c>
      <c r="B25" s="180">
        <v>10315</v>
      </c>
      <c r="C25" s="181" t="s">
        <v>2195</v>
      </c>
      <c r="D25" s="181" t="s">
        <v>234</v>
      </c>
      <c r="E25" s="182">
        <v>17.100000000000001</v>
      </c>
      <c r="F25" s="183">
        <v>1152</v>
      </c>
      <c r="G25" s="183">
        <v>1214</v>
      </c>
      <c r="H25" s="110">
        <f ca="1">IF(Import1!$O$6=4,"--",VLOOKUP(B25,Import1!A:D,Import1!$O$6+1,0))</f>
        <v>22716</v>
      </c>
      <c r="I25" s="89">
        <v>1</v>
      </c>
      <c r="J25" s="63">
        <f>IF(I25=1,Grupe!$L$22,Grupe!$M$22)</f>
        <v>0</v>
      </c>
      <c r="K25" s="110">
        <f ca="1">IF(Import1!$O$6=4,"--",H25*(100-J25)/100)</f>
        <v>22716</v>
      </c>
      <c r="L25" s="62"/>
      <c r="M25" s="62"/>
      <c r="N25" s="62"/>
      <c r="O25" s="62"/>
    </row>
    <row r="26" spans="1:15" x14ac:dyDescent="0.45">
      <c r="A26" s="179" t="s">
        <v>1316</v>
      </c>
      <c r="B26" s="180">
        <v>10316</v>
      </c>
      <c r="C26" s="181" t="s">
        <v>2196</v>
      </c>
      <c r="D26" s="181" t="s">
        <v>234</v>
      </c>
      <c r="E26" s="182">
        <v>22</v>
      </c>
      <c r="F26" s="183">
        <v>1440</v>
      </c>
      <c r="G26" s="183">
        <v>1530</v>
      </c>
      <c r="H26" s="110">
        <f ca="1">IF(Import1!$O$6=4,"--",VLOOKUP(B26,Import1!A:D,Import1!$O$6+1,0))</f>
        <v>28864</v>
      </c>
      <c r="I26" s="89">
        <v>1</v>
      </c>
      <c r="J26" s="63">
        <f>IF(I26=1,Grupe!$L$22,Grupe!$M$22)</f>
        <v>0</v>
      </c>
      <c r="K26" s="110">
        <f ca="1">IF(Import1!$O$6=4,"--",H26*(100-J26)/100)</f>
        <v>28864</v>
      </c>
      <c r="L26" s="62"/>
      <c r="M26" s="62"/>
      <c r="N26" s="62"/>
      <c r="O26" s="62"/>
    </row>
    <row r="27" spans="1:15" x14ac:dyDescent="0.45">
      <c r="A27" s="179" t="s">
        <v>1317</v>
      </c>
      <c r="B27" s="180">
        <v>10317</v>
      </c>
      <c r="C27" s="181" t="s">
        <v>2197</v>
      </c>
      <c r="D27" s="181" t="s">
        <v>234</v>
      </c>
      <c r="E27" s="182">
        <v>25</v>
      </c>
      <c r="F27" s="183">
        <v>1776</v>
      </c>
      <c r="G27" s="183">
        <v>1900</v>
      </c>
      <c r="H27" s="110">
        <f ca="1">IF(Import1!$O$6=4,"--",VLOOKUP(B27,Import1!A:D,Import1!$O$6+1,0))</f>
        <v>33894</v>
      </c>
      <c r="I27" s="89">
        <v>1</v>
      </c>
      <c r="J27" s="63">
        <f>IF(I27=1,Grupe!$L$22,Grupe!$M$22)</f>
        <v>0</v>
      </c>
      <c r="K27" s="110">
        <f ca="1">IF(Import1!$O$6=4,"--",H27*(100-J27)/100)</f>
        <v>33894</v>
      </c>
      <c r="L27" s="62"/>
      <c r="M27" s="62"/>
      <c r="N27" s="62"/>
      <c r="O27" s="62"/>
    </row>
    <row r="28" spans="1:15" x14ac:dyDescent="0.45">
      <c r="A28" s="179" t="s">
        <v>1318</v>
      </c>
      <c r="B28" s="180">
        <v>10318</v>
      </c>
      <c r="C28" s="181" t="s">
        <v>2198</v>
      </c>
      <c r="D28" s="181" t="s">
        <v>234</v>
      </c>
      <c r="E28" s="182">
        <v>28</v>
      </c>
      <c r="F28" s="183">
        <v>2304</v>
      </c>
      <c r="G28" s="183">
        <v>2450</v>
      </c>
      <c r="H28" s="110">
        <f ca="1">IF(Import1!$O$6=4,"--",VLOOKUP(B28,Import1!A:D,Import1!$O$6+1,0))</f>
        <v>45480</v>
      </c>
      <c r="I28" s="89">
        <v>1</v>
      </c>
      <c r="J28" s="63">
        <f>IF(I28=1,Grupe!$L$22,Grupe!$M$22)</f>
        <v>0</v>
      </c>
      <c r="K28" s="110">
        <f ca="1">IF(Import1!$O$6=4,"--",H28*(100-J28)/100)</f>
        <v>45480</v>
      </c>
      <c r="L28" s="62"/>
      <c r="M28" s="62"/>
      <c r="N28" s="62"/>
      <c r="O28" s="62"/>
    </row>
    <row r="29" spans="1:15" x14ac:dyDescent="0.45">
      <c r="A29" s="179" t="s">
        <v>1319</v>
      </c>
      <c r="B29" s="180">
        <v>10401</v>
      </c>
      <c r="C29" s="181" t="s">
        <v>2202</v>
      </c>
      <c r="D29" s="181" t="s">
        <v>234</v>
      </c>
      <c r="E29" s="182">
        <v>22</v>
      </c>
      <c r="F29" s="183">
        <v>1440</v>
      </c>
      <c r="G29" s="183">
        <v>1530</v>
      </c>
      <c r="H29" s="110">
        <f ca="1">IF(Import1!$O$6=4,"--",VLOOKUP(B29,Import1!A:D,Import1!$O$6+1,0))</f>
        <v>36756</v>
      </c>
      <c r="I29" s="89">
        <v>1</v>
      </c>
      <c r="J29" s="63">
        <f>IF(I29=1,Grupe!$L$22,Grupe!$M$22)</f>
        <v>0</v>
      </c>
      <c r="K29" s="110">
        <f ca="1">IF(Import1!$O$6=4,"--",H29*(100-J29)/100)</f>
        <v>36756</v>
      </c>
      <c r="L29" s="62"/>
      <c r="M29" s="62"/>
      <c r="N29" s="62"/>
      <c r="O29" s="62"/>
    </row>
    <row r="30" spans="1:15" x14ac:dyDescent="0.45">
      <c r="A30" s="179" t="s">
        <v>1320</v>
      </c>
      <c r="B30" s="180">
        <v>10601</v>
      </c>
      <c r="C30" s="181" t="s">
        <v>2224</v>
      </c>
      <c r="D30" s="181" t="s">
        <v>1102</v>
      </c>
      <c r="E30" s="182">
        <v>7.9</v>
      </c>
      <c r="F30" s="183">
        <v>28.8</v>
      </c>
      <c r="G30" s="183">
        <v>102</v>
      </c>
      <c r="H30" s="110">
        <f ca="1">IF(Import1!$O$6=4,"--",VLOOKUP(B30,Import1!A:D,Import1!$O$6+1,0))</f>
        <v>784</v>
      </c>
      <c r="I30" s="89">
        <v>1</v>
      </c>
      <c r="J30" s="63">
        <f>IF(I30=1,Grupe!$L$22,Grupe!$M$22)</f>
        <v>0</v>
      </c>
      <c r="K30" s="110">
        <f ca="1">IF(Import1!$O$6=4,"--",H30*(100-J30)/100)</f>
        <v>784</v>
      </c>
      <c r="L30" s="62"/>
      <c r="M30" s="62"/>
      <c r="N30" s="62"/>
      <c r="O30" s="62"/>
    </row>
    <row r="31" spans="1:15" x14ac:dyDescent="0.45">
      <c r="A31" s="179" t="s">
        <v>1321</v>
      </c>
      <c r="B31" s="180">
        <v>10602</v>
      </c>
      <c r="C31" s="181" t="s">
        <v>2203</v>
      </c>
      <c r="D31" s="181" t="s">
        <v>1102</v>
      </c>
      <c r="E31" s="182" t="s">
        <v>562</v>
      </c>
      <c r="F31" s="183">
        <v>43.2</v>
      </c>
      <c r="G31" s="183">
        <v>119</v>
      </c>
      <c r="H31" s="110">
        <f ca="1">IF(Import1!$O$6=4,"--",VLOOKUP(B31,Import1!A:D,Import1!$O$6+1,0))</f>
        <v>919</v>
      </c>
      <c r="I31" s="89">
        <v>1</v>
      </c>
      <c r="J31" s="63">
        <f>IF(I31=1,Grupe!$L$22,Grupe!$M$22)</f>
        <v>0</v>
      </c>
      <c r="K31" s="110">
        <f ca="1">IF(Import1!$O$6=4,"--",H31*(100-J31)/100)</f>
        <v>919</v>
      </c>
      <c r="L31" s="62"/>
      <c r="M31" s="62"/>
      <c r="N31" s="62"/>
      <c r="O31" s="62"/>
    </row>
    <row r="32" spans="1:15" x14ac:dyDescent="0.45">
      <c r="A32" s="179" t="s">
        <v>1322</v>
      </c>
      <c r="B32" s="180">
        <v>10603</v>
      </c>
      <c r="C32" s="181" t="s">
        <v>2204</v>
      </c>
      <c r="D32" s="181" t="s">
        <v>1102</v>
      </c>
      <c r="E32" s="182" t="s">
        <v>562</v>
      </c>
      <c r="F32" s="183">
        <v>43.2</v>
      </c>
      <c r="G32" s="183">
        <v>119</v>
      </c>
      <c r="H32" s="110">
        <f ca="1">IF(Import1!$O$6=4,"--",VLOOKUP(B32,Import1!A:D,Import1!$O$6+1,0))</f>
        <v>950</v>
      </c>
      <c r="I32" s="89">
        <v>1</v>
      </c>
      <c r="J32" s="63">
        <f>IF(I32=1,Grupe!$L$22,Grupe!$M$22)</f>
        <v>0</v>
      </c>
      <c r="K32" s="110">
        <f ca="1">IF(Import1!$O$6=4,"--",H32*(100-J32)/100)</f>
        <v>950</v>
      </c>
      <c r="L32" s="62"/>
      <c r="M32" s="62"/>
      <c r="N32" s="62"/>
      <c r="O32" s="62"/>
    </row>
    <row r="33" spans="1:15" x14ac:dyDescent="0.45">
      <c r="A33" s="179" t="s">
        <v>1323</v>
      </c>
      <c r="B33" s="180">
        <v>10604</v>
      </c>
      <c r="C33" s="181" t="s">
        <v>2205</v>
      </c>
      <c r="D33" s="181" t="s">
        <v>1102</v>
      </c>
      <c r="E33" s="182" t="s">
        <v>563</v>
      </c>
      <c r="F33" s="183">
        <v>57.6</v>
      </c>
      <c r="G33" s="183">
        <v>141</v>
      </c>
      <c r="H33" s="110">
        <f ca="1">IF(Import1!$O$6=4,"--",VLOOKUP(B33,Import1!A:D,Import1!$O$6+1,0))</f>
        <v>1272</v>
      </c>
      <c r="I33" s="89">
        <v>1</v>
      </c>
      <c r="J33" s="63">
        <f>IF(I33=1,Grupe!$L$22,Grupe!$M$22)</f>
        <v>0</v>
      </c>
      <c r="K33" s="110">
        <f ca="1">IF(Import1!$O$6=4,"--",H33*(100-J33)/100)</f>
        <v>1272</v>
      </c>
      <c r="L33" s="62"/>
      <c r="M33" s="62"/>
      <c r="N33" s="62"/>
      <c r="O33" s="62"/>
    </row>
    <row r="34" spans="1:15" x14ac:dyDescent="0.45">
      <c r="A34" s="179" t="s">
        <v>1324</v>
      </c>
      <c r="B34" s="180">
        <v>10605</v>
      </c>
      <c r="C34" s="181" t="s">
        <v>2206</v>
      </c>
      <c r="D34" s="181" t="s">
        <v>1102</v>
      </c>
      <c r="E34" s="182" t="s">
        <v>563</v>
      </c>
      <c r="F34" s="183">
        <v>57.6</v>
      </c>
      <c r="G34" s="183">
        <v>141</v>
      </c>
      <c r="H34" s="110">
        <f ca="1">IF(Import1!$O$6=4,"--",VLOOKUP(B34,Import1!A:D,Import1!$O$6+1,0))</f>
        <v>1337</v>
      </c>
      <c r="I34" s="89">
        <v>1</v>
      </c>
      <c r="J34" s="63">
        <f>IF(I34=1,Grupe!$L$22,Grupe!$M$22)</f>
        <v>0</v>
      </c>
      <c r="K34" s="110">
        <f ca="1">IF(Import1!$O$6=4,"--",H34*(100-J34)/100)</f>
        <v>1337</v>
      </c>
      <c r="L34" s="62"/>
      <c r="M34" s="62"/>
      <c r="N34" s="62"/>
      <c r="O34" s="62"/>
    </row>
    <row r="35" spans="1:15" x14ac:dyDescent="0.45">
      <c r="A35" s="179" t="s">
        <v>1325</v>
      </c>
      <c r="B35" s="180">
        <v>10606</v>
      </c>
      <c r="C35" s="181" t="s">
        <v>2207</v>
      </c>
      <c r="D35" s="181" t="s">
        <v>1102</v>
      </c>
      <c r="E35" s="182" t="s">
        <v>564</v>
      </c>
      <c r="F35" s="183">
        <v>72</v>
      </c>
      <c r="G35" s="183">
        <v>166</v>
      </c>
      <c r="H35" s="110">
        <f ca="1">IF(Import1!$O$6=4,"--",VLOOKUP(B35,Import1!A:D,Import1!$O$6+1,0))</f>
        <v>1486</v>
      </c>
      <c r="I35" s="89">
        <v>1</v>
      </c>
      <c r="J35" s="63">
        <f>IF(I35=1,Grupe!$L$22,Grupe!$M$22)</f>
        <v>0</v>
      </c>
      <c r="K35" s="110">
        <f ca="1">IF(Import1!$O$6=4,"--",H35*(100-J35)/100)</f>
        <v>1486</v>
      </c>
      <c r="L35" s="62"/>
      <c r="M35" s="62"/>
      <c r="N35" s="62"/>
      <c r="O35" s="62"/>
    </row>
    <row r="36" spans="1:15" x14ac:dyDescent="0.45">
      <c r="A36" s="179" t="s">
        <v>1326</v>
      </c>
      <c r="B36" s="180">
        <v>10607</v>
      </c>
      <c r="C36" s="181" t="s">
        <v>2208</v>
      </c>
      <c r="D36" s="181" t="s">
        <v>1102</v>
      </c>
      <c r="E36" s="182" t="s">
        <v>564</v>
      </c>
      <c r="F36" s="183">
        <v>72</v>
      </c>
      <c r="G36" s="183">
        <v>166</v>
      </c>
      <c r="H36" s="110">
        <f ca="1">IF(Import1!$O$6=4,"--",VLOOKUP(B36,Import1!A:D,Import1!$O$6+1,0))</f>
        <v>1568</v>
      </c>
      <c r="I36" s="89">
        <v>1</v>
      </c>
      <c r="J36" s="63">
        <f>IF(I36=1,Grupe!$L$22,Grupe!$M$22)</f>
        <v>0</v>
      </c>
      <c r="K36" s="110">
        <f ca="1">IF(Import1!$O$6=4,"--",H36*(100-J36)/100)</f>
        <v>1568</v>
      </c>
      <c r="L36" s="62"/>
      <c r="M36" s="62"/>
      <c r="N36" s="62"/>
      <c r="O36" s="62"/>
    </row>
    <row r="37" spans="1:15" x14ac:dyDescent="0.45">
      <c r="A37" s="179" t="s">
        <v>1327</v>
      </c>
      <c r="B37" s="180">
        <v>10608</v>
      </c>
      <c r="C37" s="181" t="s">
        <v>2209</v>
      </c>
      <c r="D37" s="181" t="s">
        <v>1102</v>
      </c>
      <c r="E37" s="182" t="s">
        <v>565</v>
      </c>
      <c r="F37" s="183">
        <v>100.8</v>
      </c>
      <c r="G37" s="183">
        <v>208</v>
      </c>
      <c r="H37" s="110">
        <f ca="1">IF(Import1!$O$6=4,"--",VLOOKUP(B37,Import1!A:D,Import1!$O$6+1,0))</f>
        <v>2496</v>
      </c>
      <c r="I37" s="89">
        <v>1</v>
      </c>
      <c r="J37" s="63">
        <f>IF(I37=1,Grupe!$L$22,Grupe!$M$22)</f>
        <v>0</v>
      </c>
      <c r="K37" s="110">
        <f ca="1">IF(Import1!$O$6=4,"--",H37*(100-J37)/100)</f>
        <v>2496</v>
      </c>
      <c r="L37" s="62"/>
      <c r="M37" s="62"/>
      <c r="N37" s="62"/>
      <c r="O37" s="62"/>
    </row>
    <row r="38" spans="1:15" x14ac:dyDescent="0.45">
      <c r="A38" s="179" t="s">
        <v>1328</v>
      </c>
      <c r="B38" s="180">
        <v>10609</v>
      </c>
      <c r="C38" s="181" t="s">
        <v>2210</v>
      </c>
      <c r="D38" s="181" t="s">
        <v>1102</v>
      </c>
      <c r="E38" s="182" t="s">
        <v>564</v>
      </c>
      <c r="F38" s="183">
        <v>72</v>
      </c>
      <c r="G38" s="183">
        <v>173</v>
      </c>
      <c r="H38" s="110">
        <f ca="1">IF(Import1!$O$6=4,"--",VLOOKUP(B38,Import1!A:D,Import1!$O$6+1,0))</f>
        <v>1427</v>
      </c>
      <c r="I38" s="89">
        <v>1</v>
      </c>
      <c r="J38" s="63">
        <f>IF(I38=1,Grupe!$L$22,Grupe!$M$22)</f>
        <v>0</v>
      </c>
      <c r="K38" s="110">
        <f ca="1">IF(Import1!$O$6=4,"--",H38*(100-J38)/100)</f>
        <v>1427</v>
      </c>
      <c r="L38" s="62"/>
      <c r="M38" s="62"/>
      <c r="N38" s="62"/>
      <c r="O38" s="62"/>
    </row>
    <row r="39" spans="1:15" x14ac:dyDescent="0.45">
      <c r="A39" s="179" t="s">
        <v>1329</v>
      </c>
      <c r="B39" s="180">
        <v>10610</v>
      </c>
      <c r="C39" s="181" t="s">
        <v>2211</v>
      </c>
      <c r="D39" s="181" t="s">
        <v>1102</v>
      </c>
      <c r="E39" s="182" t="s">
        <v>564</v>
      </c>
      <c r="F39" s="183">
        <v>72</v>
      </c>
      <c r="G39" s="183">
        <v>173</v>
      </c>
      <c r="H39" s="110">
        <f ca="1">IF(Import1!$O$6=4,"--",VLOOKUP(B39,Import1!A:D,Import1!$O$6+1,0))</f>
        <v>1504</v>
      </c>
      <c r="I39" s="89">
        <v>1</v>
      </c>
      <c r="J39" s="63">
        <f>IF(I39=1,Grupe!$L$22,Grupe!$M$22)</f>
        <v>0</v>
      </c>
      <c r="K39" s="110">
        <f ca="1">IF(Import1!$O$6=4,"--",H39*(100-J39)/100)</f>
        <v>1504</v>
      </c>
      <c r="L39" s="62"/>
      <c r="M39" s="62"/>
      <c r="N39" s="62"/>
      <c r="O39" s="62"/>
    </row>
    <row r="40" spans="1:15" x14ac:dyDescent="0.45">
      <c r="A40" s="179" t="s">
        <v>1330</v>
      </c>
      <c r="B40" s="180">
        <v>10611</v>
      </c>
      <c r="C40" s="181" t="s">
        <v>2212</v>
      </c>
      <c r="D40" s="181" t="s">
        <v>1102</v>
      </c>
      <c r="E40" s="182" t="s">
        <v>566</v>
      </c>
      <c r="F40" s="183">
        <v>96</v>
      </c>
      <c r="G40" s="183">
        <v>208</v>
      </c>
      <c r="H40" s="110">
        <f ca="1">IF(Import1!$O$6=4,"--",VLOOKUP(B40,Import1!A:D,Import1!$O$6+1,0))</f>
        <v>1999</v>
      </c>
      <c r="I40" s="89">
        <v>1</v>
      </c>
      <c r="J40" s="63">
        <f>IF(I40=1,Grupe!$L$22,Grupe!$M$22)</f>
        <v>0</v>
      </c>
      <c r="K40" s="110">
        <f ca="1">IF(Import1!$O$6=4,"--",H40*(100-J40)/100)</f>
        <v>1999</v>
      </c>
      <c r="L40" s="62"/>
      <c r="M40" s="62"/>
      <c r="N40" s="62"/>
      <c r="O40" s="62"/>
    </row>
    <row r="41" spans="1:15" x14ac:dyDescent="0.45">
      <c r="A41" s="179" t="s">
        <v>1331</v>
      </c>
      <c r="B41" s="180">
        <v>10612</v>
      </c>
      <c r="C41" s="181" t="s">
        <v>2213</v>
      </c>
      <c r="D41" s="181" t="s">
        <v>1102</v>
      </c>
      <c r="E41" s="182" t="s">
        <v>566</v>
      </c>
      <c r="F41" s="183">
        <v>96</v>
      </c>
      <c r="G41" s="183">
        <v>208</v>
      </c>
      <c r="H41" s="110">
        <f ca="1">IF(Import1!$O$6=4,"--",VLOOKUP(B41,Import1!A:D,Import1!$O$6+1,0))</f>
        <v>2322</v>
      </c>
      <c r="I41" s="89">
        <v>1</v>
      </c>
      <c r="J41" s="63">
        <f>IF(I41=1,Grupe!$L$22,Grupe!$M$22)</f>
        <v>0</v>
      </c>
      <c r="K41" s="110">
        <f ca="1">IF(Import1!$O$6=4,"--",H41*(100-J41)/100)</f>
        <v>2322</v>
      </c>
      <c r="L41" s="62"/>
      <c r="M41" s="62"/>
      <c r="N41" s="62"/>
      <c r="O41" s="62"/>
    </row>
    <row r="42" spans="1:15" x14ac:dyDescent="0.45">
      <c r="A42" s="179" t="s">
        <v>1332</v>
      </c>
      <c r="B42" s="180">
        <v>10613</v>
      </c>
      <c r="C42" s="181" t="s">
        <v>2214</v>
      </c>
      <c r="D42" s="181" t="s">
        <v>1102</v>
      </c>
      <c r="E42" s="182" t="s">
        <v>567</v>
      </c>
      <c r="F42" s="183">
        <v>120</v>
      </c>
      <c r="G42" s="183">
        <v>248</v>
      </c>
      <c r="H42" s="110">
        <f ca="1">IF(Import1!$O$6=4,"--",VLOOKUP(B42,Import1!A:D,Import1!$O$6+1,0))</f>
        <v>2306</v>
      </c>
      <c r="I42" s="89">
        <v>1</v>
      </c>
      <c r="J42" s="63">
        <f>IF(I42=1,Grupe!$L$22,Grupe!$M$22)</f>
        <v>0</v>
      </c>
      <c r="K42" s="110">
        <f ca="1">IF(Import1!$O$6=4,"--",H42*(100-J42)/100)</f>
        <v>2306</v>
      </c>
      <c r="L42" s="62"/>
      <c r="M42" s="62"/>
      <c r="N42" s="62"/>
      <c r="O42" s="62"/>
    </row>
    <row r="43" spans="1:15" x14ac:dyDescent="0.45">
      <c r="A43" s="179" t="s">
        <v>1333</v>
      </c>
      <c r="B43" s="180">
        <v>10614</v>
      </c>
      <c r="C43" s="181" t="s">
        <v>2215</v>
      </c>
      <c r="D43" s="181" t="s">
        <v>1102</v>
      </c>
      <c r="E43" s="182" t="s">
        <v>567</v>
      </c>
      <c r="F43" s="183">
        <v>120</v>
      </c>
      <c r="G43" s="183">
        <v>248</v>
      </c>
      <c r="H43" s="110">
        <f ca="1">IF(Import1!$O$6=4,"--",VLOOKUP(B43,Import1!A:D,Import1!$O$6+1,0))</f>
        <v>2406</v>
      </c>
      <c r="I43" s="89">
        <v>1</v>
      </c>
      <c r="J43" s="63">
        <f>IF(I43=1,Grupe!$L$22,Grupe!$M$22)</f>
        <v>0</v>
      </c>
      <c r="K43" s="110">
        <f ca="1">IF(Import1!$O$6=4,"--",H43*(100-J43)/100)</f>
        <v>2406</v>
      </c>
      <c r="L43" s="62"/>
      <c r="M43" s="62"/>
      <c r="N43" s="62"/>
      <c r="O43" s="62"/>
    </row>
    <row r="44" spans="1:15" x14ac:dyDescent="0.45">
      <c r="A44" s="179" t="s">
        <v>1334</v>
      </c>
      <c r="B44" s="180">
        <v>10615</v>
      </c>
      <c r="C44" s="181" t="s">
        <v>2216</v>
      </c>
      <c r="D44" s="181" t="s">
        <v>1102</v>
      </c>
      <c r="E44" s="182" t="s">
        <v>569</v>
      </c>
      <c r="F44" s="183">
        <v>115.2</v>
      </c>
      <c r="G44" s="183">
        <v>232</v>
      </c>
      <c r="H44" s="110">
        <f ca="1">IF(Import1!$O$6=4,"--",VLOOKUP(B44,Import1!A:D,Import1!$O$6+1,0))</f>
        <v>2726</v>
      </c>
      <c r="I44" s="89">
        <v>1</v>
      </c>
      <c r="J44" s="63">
        <f>IF(I44=1,Grupe!$L$22,Grupe!$M$22)</f>
        <v>0</v>
      </c>
      <c r="K44" s="110">
        <f ca="1">IF(Import1!$O$6=4,"--",H44*(100-J44)/100)</f>
        <v>2726</v>
      </c>
      <c r="L44" s="62"/>
      <c r="M44" s="62"/>
      <c r="N44" s="62"/>
      <c r="O44" s="62"/>
    </row>
    <row r="45" spans="1:15" x14ac:dyDescent="0.45">
      <c r="A45" s="179" t="s">
        <v>1335</v>
      </c>
      <c r="B45" s="180">
        <v>10616</v>
      </c>
      <c r="C45" s="181" t="s">
        <v>2217</v>
      </c>
      <c r="D45" s="181" t="s">
        <v>1102</v>
      </c>
      <c r="E45" s="182" t="s">
        <v>572</v>
      </c>
      <c r="F45" s="183">
        <v>172.8</v>
      </c>
      <c r="G45" s="183">
        <v>322</v>
      </c>
      <c r="H45" s="110">
        <f ca="1">IF(Import1!$O$6=4,"--",VLOOKUP(B45,Import1!A:D,Import1!$O$6+1,0))</f>
        <v>4104</v>
      </c>
      <c r="I45" s="89">
        <v>1</v>
      </c>
      <c r="J45" s="63">
        <f>IF(I45=1,Grupe!$L$22,Grupe!$M$22)</f>
        <v>0</v>
      </c>
      <c r="K45" s="110">
        <f ca="1">IF(Import1!$O$6=4,"--",H45*(100-J45)/100)</f>
        <v>4104</v>
      </c>
      <c r="L45" s="62"/>
      <c r="M45" s="62"/>
      <c r="N45" s="62"/>
      <c r="O45" s="62"/>
    </row>
    <row r="46" spans="1:15" x14ac:dyDescent="0.45">
      <c r="A46" s="179" t="s">
        <v>1336</v>
      </c>
      <c r="B46" s="180">
        <v>10617</v>
      </c>
      <c r="C46" s="181" t="s">
        <v>2218</v>
      </c>
      <c r="D46" s="181" t="s">
        <v>1102</v>
      </c>
      <c r="E46" s="182">
        <v>12</v>
      </c>
      <c r="F46" s="183">
        <v>153.6</v>
      </c>
      <c r="G46" s="183">
        <v>293</v>
      </c>
      <c r="H46" s="110">
        <f ca="1">IF(Import1!$O$6=4,"--",VLOOKUP(B46,Import1!A:D,Import1!$O$6+1,0))</f>
        <v>4386</v>
      </c>
      <c r="I46" s="89">
        <v>1</v>
      </c>
      <c r="J46" s="63">
        <f>IF(I46=1,Grupe!$L$22,Grupe!$M$22)</f>
        <v>0</v>
      </c>
      <c r="K46" s="110">
        <f ca="1">IF(Import1!$O$6=4,"--",H46*(100-J46)/100)</f>
        <v>4386</v>
      </c>
      <c r="L46" s="62"/>
      <c r="M46" s="62"/>
      <c r="N46" s="62"/>
      <c r="O46" s="62"/>
    </row>
    <row r="47" spans="1:15" x14ac:dyDescent="0.45">
      <c r="A47" s="179" t="s">
        <v>1337</v>
      </c>
      <c r="B47" s="180">
        <v>10618</v>
      </c>
      <c r="C47" s="181" t="s">
        <v>2219</v>
      </c>
      <c r="D47" s="181" t="s">
        <v>1102</v>
      </c>
      <c r="E47" s="182" t="s">
        <v>573</v>
      </c>
      <c r="F47" s="183">
        <v>230.4</v>
      </c>
      <c r="G47" s="183">
        <v>407</v>
      </c>
      <c r="H47" s="110">
        <f ca="1">IF(Import1!$O$6=4,"--",VLOOKUP(B47,Import1!A:D,Import1!$O$6+1,0))</f>
        <v>5535</v>
      </c>
      <c r="I47" s="89">
        <v>1</v>
      </c>
      <c r="J47" s="63">
        <f>IF(I47=1,Grupe!$L$22,Grupe!$M$22)</f>
        <v>0</v>
      </c>
      <c r="K47" s="110">
        <f ca="1">IF(Import1!$O$6=4,"--",H47*(100-J47)/100)</f>
        <v>5535</v>
      </c>
      <c r="L47" s="62"/>
      <c r="M47" s="62"/>
      <c r="N47" s="62"/>
      <c r="O47" s="62"/>
    </row>
    <row r="48" spans="1:15" x14ac:dyDescent="0.45">
      <c r="A48" s="179" t="s">
        <v>1338</v>
      </c>
      <c r="B48" s="180">
        <v>10619</v>
      </c>
      <c r="C48" s="181" t="s">
        <v>2220</v>
      </c>
      <c r="D48" s="181" t="s">
        <v>1102</v>
      </c>
      <c r="E48" s="182" t="s">
        <v>577</v>
      </c>
      <c r="F48" s="183">
        <v>384</v>
      </c>
      <c r="G48" s="183">
        <v>621</v>
      </c>
      <c r="H48" s="110">
        <f ca="1">IF(Import1!$O$6=4,"--",VLOOKUP(B48,Import1!A:D,Import1!$O$6+1,0))</f>
        <v>9646</v>
      </c>
      <c r="I48" s="89">
        <v>1</v>
      </c>
      <c r="J48" s="63">
        <f>IF(I48=1,Grupe!$L$22,Grupe!$M$22)</f>
        <v>0</v>
      </c>
      <c r="K48" s="110">
        <f ca="1">IF(Import1!$O$6=4,"--",H48*(100-J48)/100)</f>
        <v>9646</v>
      </c>
      <c r="L48" s="62"/>
      <c r="M48" s="62"/>
      <c r="N48" s="62"/>
      <c r="O48" s="62"/>
    </row>
    <row r="49" spans="1:15" x14ac:dyDescent="0.45">
      <c r="A49" s="179" t="s">
        <v>1339</v>
      </c>
      <c r="B49" s="180">
        <v>10620</v>
      </c>
      <c r="C49" s="181" t="s">
        <v>2221</v>
      </c>
      <c r="D49" s="181" t="s">
        <v>1102</v>
      </c>
      <c r="E49" s="182" t="s">
        <v>570</v>
      </c>
      <c r="F49" s="183">
        <v>192</v>
      </c>
      <c r="G49" s="183">
        <v>364</v>
      </c>
      <c r="H49" s="110">
        <f ca="1">IF(Import1!$O$6=4,"--",VLOOKUP(B49,Import1!A:D,Import1!$O$6+1,0))</f>
        <v>3925</v>
      </c>
      <c r="I49" s="89">
        <v>1</v>
      </c>
      <c r="J49" s="63">
        <f>IF(I49=1,Grupe!$L$22,Grupe!$M$22)</f>
        <v>0</v>
      </c>
      <c r="K49" s="110">
        <f ca="1">IF(Import1!$O$6=4,"--",H49*(100-J49)/100)</f>
        <v>3925</v>
      </c>
      <c r="L49" s="62"/>
      <c r="M49" s="62"/>
      <c r="N49" s="62"/>
      <c r="O49" s="62"/>
    </row>
    <row r="50" spans="1:15" x14ac:dyDescent="0.45">
      <c r="A50" s="179" t="s">
        <v>1340</v>
      </c>
      <c r="B50" s="180">
        <v>10621</v>
      </c>
      <c r="C50" s="181" t="s">
        <v>2222</v>
      </c>
      <c r="D50" s="181" t="s">
        <v>1102</v>
      </c>
      <c r="E50" s="182" t="s">
        <v>574</v>
      </c>
      <c r="F50" s="183">
        <v>288</v>
      </c>
      <c r="G50" s="183">
        <v>488</v>
      </c>
      <c r="H50" s="110">
        <f ca="1">IF(Import1!$O$6=4,"--",VLOOKUP(B50,Import1!A:D,Import1!$O$6+1,0))</f>
        <v>5667</v>
      </c>
      <c r="I50" s="89">
        <v>1</v>
      </c>
      <c r="J50" s="63">
        <f>IF(I50=1,Grupe!$L$22,Grupe!$M$22)</f>
        <v>0</v>
      </c>
      <c r="K50" s="110">
        <f ca="1">IF(Import1!$O$6=4,"--",H50*(100-J50)/100)</f>
        <v>5667</v>
      </c>
      <c r="L50" s="62"/>
      <c r="M50" s="62"/>
      <c r="N50" s="62"/>
      <c r="O50" s="62"/>
    </row>
    <row r="51" spans="1:15" x14ac:dyDescent="0.45">
      <c r="A51" s="179" t="s">
        <v>1341</v>
      </c>
      <c r="B51" s="180">
        <v>10622</v>
      </c>
      <c r="C51" s="181" t="s">
        <v>2223</v>
      </c>
      <c r="D51" s="181" t="s">
        <v>1102</v>
      </c>
      <c r="E51" s="182" t="s">
        <v>579</v>
      </c>
      <c r="F51" s="183">
        <v>480</v>
      </c>
      <c r="G51" s="183">
        <v>746</v>
      </c>
      <c r="H51" s="110">
        <f ca="1">IF(Import1!$O$6=4,"--",VLOOKUP(B51,Import1!A:D,Import1!$O$6+1,0))</f>
        <v>9847</v>
      </c>
      <c r="I51" s="89">
        <v>1</v>
      </c>
      <c r="J51" s="63">
        <f>IF(I51=1,Grupe!$L$22,Grupe!$M$22)</f>
        <v>0</v>
      </c>
      <c r="K51" s="110">
        <f ca="1">IF(Import1!$O$6=4,"--",H51*(100-J51)/100)</f>
        <v>9847</v>
      </c>
      <c r="L51" s="62"/>
      <c r="M51" s="62"/>
      <c r="N51" s="62"/>
      <c r="O51" s="62"/>
    </row>
    <row r="52" spans="1:15" x14ac:dyDescent="0.45">
      <c r="A52" s="179" t="s">
        <v>1342</v>
      </c>
      <c r="B52" s="180">
        <v>10701</v>
      </c>
      <c r="C52" s="181" t="s">
        <v>2243</v>
      </c>
      <c r="D52" s="181" t="s">
        <v>238</v>
      </c>
      <c r="E52" s="182" t="s">
        <v>586</v>
      </c>
      <c r="F52" s="183">
        <v>43.2</v>
      </c>
      <c r="G52" s="183">
        <v>78</v>
      </c>
      <c r="H52" s="110">
        <f ca="1">IF(Import1!$O$6=4,"--",VLOOKUP(B52,Import1!A:D,Import1!$O$6+1,0))</f>
        <v>1150</v>
      </c>
      <c r="I52" s="89">
        <v>1</v>
      </c>
      <c r="J52" s="63">
        <f>IF(I52=1,Grupe!$L$22,Grupe!$M$22)</f>
        <v>0</v>
      </c>
      <c r="K52" s="110">
        <f ca="1">IF(Import1!$O$6=4,"--",H52*(100-J52)/100)</f>
        <v>1150</v>
      </c>
      <c r="L52" s="62"/>
      <c r="M52" s="62"/>
      <c r="N52" s="62"/>
      <c r="O52" s="62"/>
    </row>
    <row r="53" spans="1:15" x14ac:dyDescent="0.45">
      <c r="A53" s="179" t="s">
        <v>1343</v>
      </c>
      <c r="B53" s="180">
        <v>10702</v>
      </c>
      <c r="C53" s="181" t="s">
        <v>2244</v>
      </c>
      <c r="D53" s="181" t="s">
        <v>238</v>
      </c>
      <c r="E53" s="182" t="s">
        <v>606</v>
      </c>
      <c r="F53" s="183">
        <v>72</v>
      </c>
      <c r="G53" s="183">
        <v>123</v>
      </c>
      <c r="H53" s="110">
        <f ca="1">IF(Import1!$O$6=4,"--",VLOOKUP(B53,Import1!A:D,Import1!$O$6+1,0))</f>
        <v>1788</v>
      </c>
      <c r="I53" s="89">
        <v>1</v>
      </c>
      <c r="J53" s="63">
        <f>IF(I53=1,Grupe!$L$22,Grupe!$M$22)</f>
        <v>0</v>
      </c>
      <c r="K53" s="110">
        <f ca="1">IF(Import1!$O$6=4,"--",H53*(100-J53)/100)</f>
        <v>1788</v>
      </c>
      <c r="L53" s="62"/>
      <c r="M53" s="62"/>
      <c r="N53" s="62"/>
      <c r="O53" s="62"/>
    </row>
    <row r="54" spans="1:15" x14ac:dyDescent="0.45">
      <c r="A54" s="179" t="s">
        <v>1344</v>
      </c>
      <c r="B54" s="180">
        <v>10801</v>
      </c>
      <c r="C54" s="181" t="s">
        <v>2245</v>
      </c>
      <c r="D54" s="181" t="s">
        <v>235</v>
      </c>
      <c r="E54" s="182" t="s">
        <v>614</v>
      </c>
      <c r="F54" s="183">
        <v>9.6</v>
      </c>
      <c r="G54" s="183">
        <v>22</v>
      </c>
      <c r="H54" s="110">
        <f ca="1">IF(Import1!$O$6=4,"--",VLOOKUP(B54,Import1!A:D,Import1!$O$6+1,0))</f>
        <v>391</v>
      </c>
      <c r="I54" s="89">
        <v>1</v>
      </c>
      <c r="J54" s="63">
        <f>IF(I54=1,Grupe!$L$22,Grupe!$M$22)</f>
        <v>0</v>
      </c>
      <c r="K54" s="110">
        <f ca="1">IF(Import1!$O$6=4,"--",H54*(100-J54)/100)</f>
        <v>391</v>
      </c>
      <c r="L54" s="62"/>
      <c r="M54" s="62"/>
      <c r="N54" s="62"/>
      <c r="O54" s="62"/>
    </row>
    <row r="55" spans="1:15" x14ac:dyDescent="0.45">
      <c r="A55" s="179" t="s">
        <v>1345</v>
      </c>
      <c r="B55" s="180">
        <v>10901</v>
      </c>
      <c r="C55" s="181" t="s">
        <v>2246</v>
      </c>
      <c r="D55" s="181" t="s">
        <v>236</v>
      </c>
      <c r="E55" s="182" t="s">
        <v>615</v>
      </c>
      <c r="F55" s="183">
        <v>14.4</v>
      </c>
      <c r="G55" s="183">
        <v>40</v>
      </c>
      <c r="H55" s="110">
        <f ca="1">IF(Import1!$O$6=4,"--",VLOOKUP(B55,Import1!A:D,Import1!$O$6+1,0))</f>
        <v>404</v>
      </c>
      <c r="I55" s="89">
        <v>1</v>
      </c>
      <c r="J55" s="63">
        <f>IF(I55=1,Grupe!$L$22,Grupe!$M$22)</f>
        <v>0</v>
      </c>
      <c r="K55" s="110">
        <f ca="1">IF(Import1!$O$6=4,"--",H55*(100-J55)/100)</f>
        <v>404</v>
      </c>
      <c r="L55" s="62"/>
      <c r="M55" s="62"/>
      <c r="N55" s="62"/>
      <c r="O55" s="62"/>
    </row>
    <row r="56" spans="1:15" x14ac:dyDescent="0.45">
      <c r="A56" s="179" t="s">
        <v>1346</v>
      </c>
      <c r="B56" s="180">
        <v>10902</v>
      </c>
      <c r="C56" s="181" t="s">
        <v>2247</v>
      </c>
      <c r="D56" s="181" t="s">
        <v>236</v>
      </c>
      <c r="E56" s="182" t="s">
        <v>616</v>
      </c>
      <c r="F56" s="183">
        <v>21.6</v>
      </c>
      <c r="G56" s="183">
        <v>48</v>
      </c>
      <c r="H56" s="110">
        <f ca="1">IF(Import1!$O$6=4,"--",VLOOKUP(B56,Import1!A:D,Import1!$O$6+1,0))</f>
        <v>558</v>
      </c>
      <c r="I56" s="89">
        <v>1</v>
      </c>
      <c r="J56" s="63">
        <f>IF(I56=1,Grupe!$L$22,Grupe!$M$22)</f>
        <v>0</v>
      </c>
      <c r="K56" s="110">
        <f ca="1">IF(Import1!$O$6=4,"--",H56*(100-J56)/100)</f>
        <v>558</v>
      </c>
      <c r="L56" s="62"/>
      <c r="M56" s="62"/>
      <c r="N56" s="62"/>
      <c r="O56" s="62"/>
    </row>
    <row r="57" spans="1:15" x14ac:dyDescent="0.45">
      <c r="A57" s="179" t="s">
        <v>1347</v>
      </c>
      <c r="B57" s="180">
        <v>10903</v>
      </c>
      <c r="C57" s="181" t="s">
        <v>2248</v>
      </c>
      <c r="D57" s="181" t="s">
        <v>236</v>
      </c>
      <c r="E57" s="182" t="s">
        <v>617</v>
      </c>
      <c r="F57" s="183">
        <v>28.8</v>
      </c>
      <c r="G57" s="183">
        <v>60</v>
      </c>
      <c r="H57" s="110">
        <f ca="1">IF(Import1!$O$6=4,"--",VLOOKUP(B57,Import1!A:D,Import1!$O$6+1,0))</f>
        <v>746</v>
      </c>
      <c r="I57" s="89">
        <v>1</v>
      </c>
      <c r="J57" s="63">
        <f>IF(I57=1,Grupe!$L$22,Grupe!$M$22)</f>
        <v>0</v>
      </c>
      <c r="K57" s="110">
        <f ca="1">IF(Import1!$O$6=4,"--",H57*(100-J57)/100)</f>
        <v>746</v>
      </c>
      <c r="L57" s="62"/>
      <c r="M57" s="62"/>
      <c r="N57" s="62"/>
      <c r="O57" s="62"/>
    </row>
    <row r="58" spans="1:15" x14ac:dyDescent="0.45">
      <c r="A58" s="179" t="s">
        <v>1348</v>
      </c>
      <c r="B58" s="180">
        <v>10904</v>
      </c>
      <c r="C58" s="181" t="s">
        <v>2249</v>
      </c>
      <c r="D58" s="181" t="s">
        <v>236</v>
      </c>
      <c r="E58" s="182" t="s">
        <v>618</v>
      </c>
      <c r="F58" s="183">
        <v>36</v>
      </c>
      <c r="G58" s="183">
        <v>75</v>
      </c>
      <c r="H58" s="110">
        <f ca="1">IF(Import1!$O$6=4,"--",VLOOKUP(B58,Import1!A:D,Import1!$O$6+1,0))</f>
        <v>933</v>
      </c>
      <c r="I58" s="89">
        <v>1</v>
      </c>
      <c r="J58" s="63">
        <f>IF(I58=1,Grupe!$L$22,Grupe!$M$22)</f>
        <v>0</v>
      </c>
      <c r="K58" s="110">
        <f ca="1">IF(Import1!$O$6=4,"--",H58*(100-J58)/100)</f>
        <v>933</v>
      </c>
      <c r="L58" s="62"/>
      <c r="M58" s="62"/>
      <c r="N58" s="62"/>
      <c r="O58" s="62"/>
    </row>
    <row r="59" spans="1:15" x14ac:dyDescent="0.45">
      <c r="A59" s="179" t="s">
        <v>1349</v>
      </c>
      <c r="B59" s="180">
        <v>11001</v>
      </c>
      <c r="C59" s="181" t="s">
        <v>2225</v>
      </c>
      <c r="D59" s="181" t="s">
        <v>237</v>
      </c>
      <c r="E59" s="182" t="s">
        <v>619</v>
      </c>
      <c r="F59" s="183">
        <v>19.2</v>
      </c>
      <c r="G59" s="183">
        <v>55</v>
      </c>
      <c r="H59" s="110">
        <f ca="1">IF(Import1!$O$6=4,"--",VLOOKUP(B59,Import1!A:D,Import1!$O$6+1,0))</f>
        <v>562</v>
      </c>
      <c r="I59" s="89">
        <v>1</v>
      </c>
      <c r="J59" s="63">
        <f>IF(I59=1,Grupe!$L$22,Grupe!$M$22)</f>
        <v>0</v>
      </c>
      <c r="K59" s="110">
        <f ca="1">IF(Import1!$O$6=4,"--",H59*(100-J59)/100)</f>
        <v>562</v>
      </c>
      <c r="L59" s="62"/>
      <c r="M59" s="62"/>
      <c r="N59" s="62"/>
      <c r="O59" s="62"/>
    </row>
    <row r="60" spans="1:15" x14ac:dyDescent="0.45">
      <c r="A60" s="179" t="s">
        <v>1350</v>
      </c>
      <c r="B60" s="180">
        <v>11002</v>
      </c>
      <c r="C60" s="181" t="s">
        <v>2226</v>
      </c>
      <c r="D60" s="181" t="s">
        <v>237</v>
      </c>
      <c r="E60" s="182" t="s">
        <v>620</v>
      </c>
      <c r="F60" s="183">
        <v>28.8</v>
      </c>
      <c r="G60" s="183">
        <v>68</v>
      </c>
      <c r="H60" s="110">
        <f ca="1">IF(Import1!$O$6=4,"--",VLOOKUP(B60,Import1!A:D,Import1!$O$6+1,0))</f>
        <v>788</v>
      </c>
      <c r="I60" s="89">
        <v>1</v>
      </c>
      <c r="J60" s="63">
        <f>IF(I60=1,Grupe!$L$22,Grupe!$M$22)</f>
        <v>0</v>
      </c>
      <c r="K60" s="110">
        <f ca="1">IF(Import1!$O$6=4,"--",H60*(100-J60)/100)</f>
        <v>788</v>
      </c>
      <c r="L60" s="62"/>
      <c r="M60" s="62"/>
      <c r="N60" s="62"/>
      <c r="O60" s="62"/>
    </row>
    <row r="61" spans="1:15" x14ac:dyDescent="0.45">
      <c r="A61" s="179" t="s">
        <v>1351</v>
      </c>
      <c r="B61" s="180">
        <v>11003</v>
      </c>
      <c r="C61" s="181" t="s">
        <v>2227</v>
      </c>
      <c r="D61" s="181" t="s">
        <v>237</v>
      </c>
      <c r="E61" s="182" t="s">
        <v>621</v>
      </c>
      <c r="F61" s="183">
        <v>38.4</v>
      </c>
      <c r="G61" s="183">
        <v>86</v>
      </c>
      <c r="H61" s="110">
        <f ca="1">IF(Import1!$O$6=4,"--",VLOOKUP(B61,Import1!A:D,Import1!$O$6+1,0))</f>
        <v>1120</v>
      </c>
      <c r="I61" s="89">
        <v>1</v>
      </c>
      <c r="J61" s="63">
        <f>IF(I61=1,Grupe!$L$22,Grupe!$M$22)</f>
        <v>0</v>
      </c>
      <c r="K61" s="110">
        <f ca="1">IF(Import1!$O$6=4,"--",H61*(100-J61)/100)</f>
        <v>1120</v>
      </c>
      <c r="L61" s="62"/>
      <c r="M61" s="62"/>
      <c r="N61" s="62"/>
      <c r="O61" s="62"/>
    </row>
    <row r="62" spans="1:15" x14ac:dyDescent="0.45">
      <c r="A62" s="179" t="s">
        <v>1352</v>
      </c>
      <c r="B62" s="180">
        <v>11004</v>
      </c>
      <c r="C62" s="181" t="s">
        <v>2228</v>
      </c>
      <c r="D62" s="181" t="s">
        <v>237</v>
      </c>
      <c r="E62" s="182" t="s">
        <v>609</v>
      </c>
      <c r="F62" s="183">
        <v>48</v>
      </c>
      <c r="G62" s="183">
        <v>102</v>
      </c>
      <c r="H62" s="110">
        <f ca="1">IF(Import1!$O$6=4,"--",VLOOKUP(B62,Import1!A:D,Import1!$O$6+1,0))</f>
        <v>1379</v>
      </c>
      <c r="I62" s="89">
        <v>1</v>
      </c>
      <c r="J62" s="63">
        <f>IF(I62=1,Grupe!$L$22,Grupe!$M$22)</f>
        <v>0</v>
      </c>
      <c r="K62" s="110">
        <f ca="1">IF(Import1!$O$6=4,"--",H62*(100-J62)/100)</f>
        <v>1379</v>
      </c>
      <c r="L62" s="62"/>
      <c r="M62" s="62"/>
      <c r="N62" s="62"/>
      <c r="O62" s="62"/>
    </row>
    <row r="63" spans="1:15" x14ac:dyDescent="0.45">
      <c r="A63" s="179" t="s">
        <v>1353</v>
      </c>
      <c r="B63" s="180">
        <v>11005</v>
      </c>
      <c r="C63" s="181" t="s">
        <v>2229</v>
      </c>
      <c r="D63" s="181" t="s">
        <v>237</v>
      </c>
      <c r="E63" s="182" t="s">
        <v>622</v>
      </c>
      <c r="F63" s="183">
        <v>67.2</v>
      </c>
      <c r="G63" s="183">
        <v>136</v>
      </c>
      <c r="H63" s="110">
        <f ca="1">IF(Import1!$O$6=4,"--",VLOOKUP(B63,Import1!A:D,Import1!$O$6+1,0))</f>
        <v>2006</v>
      </c>
      <c r="I63" s="89">
        <v>1</v>
      </c>
      <c r="J63" s="63">
        <f>IF(I63=1,Grupe!$L$22,Grupe!$M$22)</f>
        <v>0</v>
      </c>
      <c r="K63" s="110">
        <f ca="1">IF(Import1!$O$6=4,"--",H63*(100-J63)/100)</f>
        <v>2006</v>
      </c>
      <c r="L63" s="62"/>
      <c r="M63" s="62"/>
      <c r="N63" s="62"/>
      <c r="O63" s="62"/>
    </row>
    <row r="64" spans="1:15" x14ac:dyDescent="0.45">
      <c r="A64" s="179" t="s">
        <v>1354</v>
      </c>
      <c r="B64" s="180">
        <v>11006</v>
      </c>
      <c r="C64" s="181" t="s">
        <v>2230</v>
      </c>
      <c r="D64" s="181" t="s">
        <v>237</v>
      </c>
      <c r="E64" s="182">
        <v>7</v>
      </c>
      <c r="F64" s="183">
        <v>28.8</v>
      </c>
      <c r="G64" s="183">
        <v>73</v>
      </c>
      <c r="H64" s="110">
        <f ca="1">IF(Import1!$O$6=4,"--",VLOOKUP(B64,Import1!A:D,Import1!$O$6+1,0))</f>
        <v>737</v>
      </c>
      <c r="I64" s="89">
        <v>1</v>
      </c>
      <c r="J64" s="63">
        <f>IF(I64=1,Grupe!$L$22,Grupe!$M$22)</f>
        <v>0</v>
      </c>
      <c r="K64" s="110">
        <f ca="1">IF(Import1!$O$6=4,"--",H64*(100-J64)/100)</f>
        <v>737</v>
      </c>
      <c r="L64" s="62"/>
      <c r="M64" s="62"/>
      <c r="N64" s="62"/>
      <c r="O64" s="62"/>
    </row>
    <row r="65" spans="1:15" x14ac:dyDescent="0.45">
      <c r="A65" s="179" t="s">
        <v>1355</v>
      </c>
      <c r="B65" s="180">
        <v>11007</v>
      </c>
      <c r="C65" s="181" t="s">
        <v>2231</v>
      </c>
      <c r="D65" s="181" t="s">
        <v>237</v>
      </c>
      <c r="E65" s="182" t="s">
        <v>608</v>
      </c>
      <c r="F65" s="183">
        <v>43.2</v>
      </c>
      <c r="G65" s="183">
        <v>92</v>
      </c>
      <c r="H65" s="110">
        <f ca="1">IF(Import1!$O$6=4,"--",VLOOKUP(B65,Import1!A:D,Import1!$O$6+1,0))</f>
        <v>998</v>
      </c>
      <c r="I65" s="89">
        <v>1</v>
      </c>
      <c r="J65" s="63">
        <f>IF(I65=1,Grupe!$L$22,Grupe!$M$22)</f>
        <v>0</v>
      </c>
      <c r="K65" s="110">
        <f ca="1">IF(Import1!$O$6=4,"--",H65*(100-J65)/100)</f>
        <v>998</v>
      </c>
      <c r="L65" s="62"/>
      <c r="M65" s="62"/>
      <c r="N65" s="62"/>
      <c r="O65" s="62"/>
    </row>
    <row r="66" spans="1:15" x14ac:dyDescent="0.45">
      <c r="A66" s="179" t="s">
        <v>1356</v>
      </c>
      <c r="B66" s="180">
        <v>11008</v>
      </c>
      <c r="C66" s="181" t="s">
        <v>2232</v>
      </c>
      <c r="D66" s="181" t="s">
        <v>237</v>
      </c>
      <c r="E66" s="182" t="s">
        <v>623</v>
      </c>
      <c r="F66" s="183">
        <v>57.6</v>
      </c>
      <c r="G66" s="183">
        <v>116</v>
      </c>
      <c r="H66" s="110">
        <f ca="1">IF(Import1!$O$6=4,"--",VLOOKUP(B66,Import1!A:D,Import1!$O$6+1,0))</f>
        <v>1434</v>
      </c>
      <c r="I66" s="89">
        <v>1</v>
      </c>
      <c r="J66" s="63">
        <f>IF(I66=1,Grupe!$L$22,Grupe!$M$22)</f>
        <v>0</v>
      </c>
      <c r="K66" s="110">
        <f ca="1">IF(Import1!$O$6=4,"--",H66*(100-J66)/100)</f>
        <v>1434</v>
      </c>
      <c r="L66" s="62"/>
      <c r="M66" s="62"/>
      <c r="N66" s="62"/>
      <c r="O66" s="62"/>
    </row>
    <row r="67" spans="1:15" x14ac:dyDescent="0.45">
      <c r="A67" s="179" t="s">
        <v>1357</v>
      </c>
      <c r="B67" s="180">
        <v>11009</v>
      </c>
      <c r="C67" s="181" t="s">
        <v>2233</v>
      </c>
      <c r="D67" s="181" t="s">
        <v>237</v>
      </c>
      <c r="E67" s="182" t="s">
        <v>624</v>
      </c>
      <c r="F67" s="183">
        <v>72</v>
      </c>
      <c r="G67" s="183">
        <v>142</v>
      </c>
      <c r="H67" s="110">
        <f ca="1">IF(Import1!$O$6=4,"--",VLOOKUP(B67,Import1!A:D,Import1!$O$6+1,0))</f>
        <v>1667</v>
      </c>
      <c r="I67" s="89">
        <v>1</v>
      </c>
      <c r="J67" s="63">
        <f>IF(I67=1,Grupe!$L$22,Grupe!$M$22)</f>
        <v>0</v>
      </c>
      <c r="K67" s="110">
        <f ca="1">IF(Import1!$O$6=4,"--",H67*(100-J67)/100)</f>
        <v>1667</v>
      </c>
      <c r="L67" s="62"/>
      <c r="M67" s="62"/>
      <c r="N67" s="62"/>
      <c r="O67" s="62"/>
    </row>
    <row r="68" spans="1:15" x14ac:dyDescent="0.45">
      <c r="A68" s="179" t="s">
        <v>1358</v>
      </c>
      <c r="B68" s="180">
        <v>11010</v>
      </c>
      <c r="C68" s="181" t="s">
        <v>2234</v>
      </c>
      <c r="D68" s="181" t="s">
        <v>237</v>
      </c>
      <c r="E68" s="182" t="s">
        <v>625</v>
      </c>
      <c r="F68" s="183">
        <v>100.8</v>
      </c>
      <c r="G68" s="183">
        <v>189</v>
      </c>
      <c r="H68" s="110">
        <f ca="1">IF(Import1!$O$6=4,"--",VLOOKUP(B68,Import1!A:D,Import1!$O$6+1,0))</f>
        <v>2678</v>
      </c>
      <c r="I68" s="89">
        <v>1</v>
      </c>
      <c r="J68" s="63">
        <f>IF(I68=1,Grupe!$L$22,Grupe!$M$22)</f>
        <v>0</v>
      </c>
      <c r="K68" s="110">
        <f ca="1">IF(Import1!$O$6=4,"--",H68*(100-J68)/100)</f>
        <v>2678</v>
      </c>
      <c r="L68" s="62"/>
      <c r="M68" s="62"/>
      <c r="N68" s="62"/>
      <c r="O68" s="62"/>
    </row>
    <row r="69" spans="1:15" x14ac:dyDescent="0.45">
      <c r="A69" s="179" t="s">
        <v>1359</v>
      </c>
      <c r="B69" s="180">
        <v>11011</v>
      </c>
      <c r="C69" s="181" t="s">
        <v>2235</v>
      </c>
      <c r="D69" s="181" t="s">
        <v>237</v>
      </c>
      <c r="E69" s="182" t="s">
        <v>626</v>
      </c>
      <c r="F69" s="183">
        <v>48</v>
      </c>
      <c r="G69" s="183">
        <v>116</v>
      </c>
      <c r="H69" s="110">
        <f ca="1">IF(Import1!$O$6=4,"--",VLOOKUP(B69,Import1!A:D,Import1!$O$6+1,0))</f>
        <v>1355</v>
      </c>
      <c r="I69" s="89">
        <v>1</v>
      </c>
      <c r="J69" s="63">
        <f>IF(I69=1,Grupe!$L$22,Grupe!$M$22)</f>
        <v>0</v>
      </c>
      <c r="K69" s="110">
        <f ca="1">IF(Import1!$O$6=4,"--",H69*(100-J69)/100)</f>
        <v>1355</v>
      </c>
      <c r="L69" s="62"/>
      <c r="M69" s="62"/>
      <c r="N69" s="62"/>
      <c r="O69" s="62"/>
    </row>
    <row r="70" spans="1:15" x14ac:dyDescent="0.45">
      <c r="A70" s="179" t="s">
        <v>1360</v>
      </c>
      <c r="B70" s="180">
        <v>11012</v>
      </c>
      <c r="C70" s="181" t="s">
        <v>2236</v>
      </c>
      <c r="D70" s="181" t="s">
        <v>237</v>
      </c>
      <c r="E70" s="182" t="s">
        <v>624</v>
      </c>
      <c r="F70" s="183">
        <v>72</v>
      </c>
      <c r="G70" s="183">
        <v>146</v>
      </c>
      <c r="H70" s="110">
        <f ca="1">IF(Import1!$O$6=4,"--",VLOOKUP(B70,Import1!A:D,Import1!$O$6+1,0))</f>
        <v>1659</v>
      </c>
      <c r="I70" s="89">
        <v>1</v>
      </c>
      <c r="J70" s="63">
        <f>IF(I70=1,Grupe!$L$22,Grupe!$M$22)</f>
        <v>0</v>
      </c>
      <c r="K70" s="110">
        <f ca="1">IF(Import1!$O$6=4,"--",H70*(100-J70)/100)</f>
        <v>1659</v>
      </c>
      <c r="L70" s="62"/>
      <c r="M70" s="62"/>
      <c r="N70" s="62"/>
      <c r="O70" s="62"/>
    </row>
    <row r="71" spans="1:15" x14ac:dyDescent="0.45">
      <c r="A71" s="179" t="s">
        <v>1361</v>
      </c>
      <c r="B71" s="180">
        <v>11013</v>
      </c>
      <c r="C71" s="181" t="s">
        <v>2237</v>
      </c>
      <c r="D71" s="181" t="s">
        <v>237</v>
      </c>
      <c r="E71" s="182" t="s">
        <v>565</v>
      </c>
      <c r="F71" s="183">
        <v>96</v>
      </c>
      <c r="G71" s="183">
        <v>179</v>
      </c>
      <c r="H71" s="110">
        <f ca="1">IF(Import1!$O$6=4,"--",VLOOKUP(B71,Import1!A:D,Import1!$O$6+1,0))</f>
        <v>2341</v>
      </c>
      <c r="I71" s="89">
        <v>1</v>
      </c>
      <c r="J71" s="63">
        <f>IF(I71=1,Grupe!$L$22,Grupe!$M$22)</f>
        <v>0</v>
      </c>
      <c r="K71" s="110">
        <f ca="1">IF(Import1!$O$6=4,"--",H71*(100-J71)/100)</f>
        <v>2341</v>
      </c>
      <c r="L71" s="62"/>
      <c r="M71" s="62"/>
      <c r="N71" s="62"/>
      <c r="O71" s="62"/>
    </row>
    <row r="72" spans="1:15" x14ac:dyDescent="0.45">
      <c r="A72" s="179" t="s">
        <v>1362</v>
      </c>
      <c r="B72" s="180">
        <v>11014</v>
      </c>
      <c r="C72" s="181" t="s">
        <v>2238</v>
      </c>
      <c r="D72" s="181" t="s">
        <v>237</v>
      </c>
      <c r="E72" s="182" t="s">
        <v>567</v>
      </c>
      <c r="F72" s="183">
        <v>120</v>
      </c>
      <c r="G72" s="183">
        <v>218</v>
      </c>
      <c r="H72" s="110">
        <f ca="1">IF(Import1!$O$6=4,"--",VLOOKUP(B72,Import1!A:D,Import1!$O$6+1,0))</f>
        <v>2661</v>
      </c>
      <c r="I72" s="89">
        <v>1</v>
      </c>
      <c r="J72" s="63">
        <f>IF(I72=1,Grupe!$L$22,Grupe!$M$22)</f>
        <v>0</v>
      </c>
      <c r="K72" s="110">
        <f ca="1">IF(Import1!$O$6=4,"--",H72*(100-J72)/100)</f>
        <v>2661</v>
      </c>
      <c r="L72" s="62"/>
      <c r="M72" s="62"/>
      <c r="N72" s="62"/>
      <c r="O72" s="62"/>
    </row>
    <row r="73" spans="1:15" x14ac:dyDescent="0.45">
      <c r="A73" s="179" t="s">
        <v>1363</v>
      </c>
      <c r="B73" s="180">
        <v>11015</v>
      </c>
      <c r="C73" s="181" t="s">
        <v>2239</v>
      </c>
      <c r="D73" s="181" t="s">
        <v>237</v>
      </c>
      <c r="E73" s="182">
        <v>12</v>
      </c>
      <c r="F73" s="183">
        <v>153.6</v>
      </c>
      <c r="G73" s="183">
        <v>257</v>
      </c>
      <c r="H73" s="110">
        <f ca="1">IF(Import1!$O$6=4,"--",VLOOKUP(B73,Import1!A:D,Import1!$O$6+1,0))</f>
        <v>3941</v>
      </c>
      <c r="I73" s="89">
        <v>1</v>
      </c>
      <c r="J73" s="63">
        <f>IF(I73=1,Grupe!$L$22,Grupe!$M$22)</f>
        <v>0</v>
      </c>
      <c r="K73" s="110">
        <f ca="1">IF(Import1!$O$6=4,"--",H73*(100-J73)/100)</f>
        <v>3941</v>
      </c>
      <c r="L73" s="62"/>
      <c r="M73" s="62"/>
      <c r="N73" s="62"/>
      <c r="O73" s="62"/>
    </row>
    <row r="74" spans="1:15" x14ac:dyDescent="0.45">
      <c r="A74" s="179" t="s">
        <v>1364</v>
      </c>
      <c r="B74" s="180">
        <v>11016</v>
      </c>
      <c r="C74" s="181" t="s">
        <v>2240</v>
      </c>
      <c r="D74" s="181" t="s">
        <v>237</v>
      </c>
      <c r="E74" s="182" t="s">
        <v>598</v>
      </c>
      <c r="F74" s="183">
        <v>230.4</v>
      </c>
      <c r="G74" s="183">
        <v>377</v>
      </c>
      <c r="H74" s="110">
        <f ca="1">IF(Import1!$O$6=4,"--",VLOOKUP(B74,Import1!A:D,Import1!$O$6+1,0))</f>
        <v>5981</v>
      </c>
      <c r="I74" s="89">
        <v>1</v>
      </c>
      <c r="J74" s="63">
        <f>IF(I74=1,Grupe!$L$22,Grupe!$M$22)</f>
        <v>0</v>
      </c>
      <c r="K74" s="110">
        <f ca="1">IF(Import1!$O$6=4,"--",H74*(100-J74)/100)</f>
        <v>5981</v>
      </c>
      <c r="L74" s="62"/>
      <c r="M74" s="62"/>
      <c r="N74" s="62"/>
      <c r="O74" s="62"/>
    </row>
    <row r="75" spans="1:15" x14ac:dyDescent="0.45">
      <c r="A75" s="179" t="s">
        <v>1365</v>
      </c>
      <c r="B75" s="180">
        <v>11017</v>
      </c>
      <c r="C75" s="181" t="s">
        <v>2241</v>
      </c>
      <c r="D75" s="181" t="s">
        <v>237</v>
      </c>
      <c r="E75" s="182" t="s">
        <v>627</v>
      </c>
      <c r="F75" s="183">
        <v>192</v>
      </c>
      <c r="G75" s="183">
        <v>311</v>
      </c>
      <c r="H75" s="110">
        <f ca="1">IF(Import1!$O$6=4,"--",VLOOKUP(B75,Import1!A:D,Import1!$O$6+1,0))</f>
        <v>4679</v>
      </c>
      <c r="I75" s="89">
        <v>1</v>
      </c>
      <c r="J75" s="63">
        <f>IF(I75=1,Grupe!$L$22,Grupe!$M$22)</f>
        <v>0</v>
      </c>
      <c r="K75" s="110">
        <f ca="1">IF(Import1!$O$6=4,"--",H75*(100-J75)/100)</f>
        <v>4679</v>
      </c>
      <c r="L75" s="62"/>
      <c r="M75" s="62"/>
      <c r="N75" s="62"/>
      <c r="O75" s="62"/>
    </row>
    <row r="76" spans="1:15" x14ac:dyDescent="0.45">
      <c r="A76" s="179" t="s">
        <v>1366</v>
      </c>
      <c r="B76" s="180">
        <v>11018</v>
      </c>
      <c r="C76" s="181" t="s">
        <v>2242</v>
      </c>
      <c r="D76" s="181" t="s">
        <v>237</v>
      </c>
      <c r="E76" s="182">
        <v>16</v>
      </c>
      <c r="F76" s="183">
        <v>288</v>
      </c>
      <c r="G76" s="183">
        <v>455</v>
      </c>
      <c r="H76" s="110">
        <f ca="1">IF(Import1!$O$6=4,"--",VLOOKUP(B76,Import1!A:D,Import1!$O$6+1,0))</f>
        <v>6764</v>
      </c>
      <c r="I76" s="89">
        <v>1</v>
      </c>
      <c r="J76" s="63">
        <f>IF(I76=1,Grupe!$L$22,Grupe!$M$22)</f>
        <v>0</v>
      </c>
      <c r="K76" s="110">
        <f ca="1">IF(Import1!$O$6=4,"--",H76*(100-J76)/100)</f>
        <v>6764</v>
      </c>
      <c r="L76" s="62"/>
      <c r="M76" s="62"/>
      <c r="N76" s="62"/>
      <c r="O76" s="62"/>
    </row>
    <row r="77" spans="1:15" x14ac:dyDescent="0.45">
      <c r="A77" s="179" t="s">
        <v>1367</v>
      </c>
      <c r="B77" s="180">
        <v>21101</v>
      </c>
      <c r="C77" s="181" t="s">
        <v>0</v>
      </c>
      <c r="D77" s="181" t="s">
        <v>240</v>
      </c>
      <c r="E77" s="182">
        <v>6.8</v>
      </c>
      <c r="F77" s="183">
        <v>18.239999999999998</v>
      </c>
      <c r="G77" s="183">
        <v>70</v>
      </c>
      <c r="H77" s="110">
        <f ca="1">IF(Import1!$O$6=4,"--",VLOOKUP(B77,Import1!A:D,Import1!$O$6+1,0))</f>
        <v>964</v>
      </c>
      <c r="I77" s="89">
        <v>1</v>
      </c>
      <c r="J77" s="63">
        <f>IF(I77=1,Grupe!$L$22,Grupe!$M$22)</f>
        <v>0</v>
      </c>
      <c r="K77" s="110">
        <f ca="1">IF(Import1!$O$6=4,"--",H77*(100-J77)/100)</f>
        <v>964</v>
      </c>
      <c r="L77" s="62"/>
      <c r="M77" s="62"/>
      <c r="N77" s="62"/>
      <c r="O77" s="62"/>
    </row>
    <row r="78" spans="1:15" x14ac:dyDescent="0.45">
      <c r="A78" s="179" t="s">
        <v>1368</v>
      </c>
      <c r="B78" s="180">
        <v>21102</v>
      </c>
      <c r="C78" s="181" t="s">
        <v>1</v>
      </c>
      <c r="D78" s="181" t="s">
        <v>240</v>
      </c>
      <c r="E78" s="182" t="s">
        <v>623</v>
      </c>
      <c r="F78" s="183">
        <v>28.8</v>
      </c>
      <c r="G78" s="183">
        <v>110</v>
      </c>
      <c r="H78" s="110">
        <f ca="1">IF(Import1!$O$6=4,"--",VLOOKUP(B78,Import1!A:D,Import1!$O$6+1,0))</f>
        <v>1247</v>
      </c>
      <c r="I78" s="89">
        <v>1</v>
      </c>
      <c r="J78" s="63">
        <f>IF(I78=1,Grupe!$L$22,Grupe!$M$22)</f>
        <v>0</v>
      </c>
      <c r="K78" s="110">
        <f ca="1">IF(Import1!$O$6=4,"--",H78*(100-J78)/100)</f>
        <v>1247</v>
      </c>
      <c r="L78" s="62"/>
      <c r="M78" s="62"/>
      <c r="N78" s="62"/>
      <c r="O78" s="62"/>
    </row>
    <row r="79" spans="1:15" x14ac:dyDescent="0.45">
      <c r="A79" s="179" t="s">
        <v>1369</v>
      </c>
      <c r="B79" s="180">
        <v>21103</v>
      </c>
      <c r="C79" s="181" t="s">
        <v>3</v>
      </c>
      <c r="D79" s="181" t="s">
        <v>240</v>
      </c>
      <c r="E79" s="182">
        <v>9</v>
      </c>
      <c r="F79" s="183">
        <v>43.2</v>
      </c>
      <c r="G79" s="183">
        <v>130</v>
      </c>
      <c r="H79" s="110">
        <f ca="1">IF(Import1!$O$6=4,"--",VLOOKUP(B79,Import1!A:D,Import1!$O$6+1,0))</f>
        <v>1463</v>
      </c>
      <c r="I79" s="89">
        <v>1</v>
      </c>
      <c r="J79" s="63">
        <f>IF(I79=1,Grupe!$L$22,Grupe!$M$22)</f>
        <v>0</v>
      </c>
      <c r="K79" s="110">
        <f ca="1">IF(Import1!$O$6=4,"--",H79*(100-J79)/100)</f>
        <v>1463</v>
      </c>
      <c r="L79" s="62"/>
      <c r="M79" s="62"/>
      <c r="N79" s="62"/>
      <c r="O79" s="62"/>
    </row>
    <row r="80" spans="1:15" x14ac:dyDescent="0.45">
      <c r="A80" s="179" t="s">
        <v>1370</v>
      </c>
      <c r="B80" s="180">
        <v>21104</v>
      </c>
      <c r="C80" s="181" t="s">
        <v>5</v>
      </c>
      <c r="D80" s="181" t="s">
        <v>240</v>
      </c>
      <c r="E80" s="182">
        <v>10</v>
      </c>
      <c r="F80" s="183">
        <v>57.6</v>
      </c>
      <c r="G80" s="183">
        <v>160</v>
      </c>
      <c r="H80" s="110">
        <f ca="1">IF(Import1!$O$6=4,"--",VLOOKUP(B80,Import1!A:D,Import1!$O$6+1,0))</f>
        <v>1979</v>
      </c>
      <c r="I80" s="89">
        <v>1</v>
      </c>
      <c r="J80" s="63">
        <f>IF(I80=1,Grupe!$L$22,Grupe!$M$22)</f>
        <v>0</v>
      </c>
      <c r="K80" s="110">
        <f ca="1">IF(Import1!$O$6=4,"--",H80*(100-J80)/100)</f>
        <v>1979</v>
      </c>
      <c r="L80" s="62"/>
      <c r="M80" s="62"/>
      <c r="N80" s="62"/>
      <c r="O80" s="62"/>
    </row>
    <row r="81" spans="1:15" x14ac:dyDescent="0.45">
      <c r="A81" s="179" t="s">
        <v>1371</v>
      </c>
      <c r="B81" s="180">
        <v>21105</v>
      </c>
      <c r="C81" s="181" t="s">
        <v>7</v>
      </c>
      <c r="D81" s="181" t="s">
        <v>240</v>
      </c>
      <c r="E81" s="182" t="s">
        <v>567</v>
      </c>
      <c r="F81" s="183">
        <v>72</v>
      </c>
      <c r="G81" s="183">
        <v>200</v>
      </c>
      <c r="H81" s="110">
        <f ca="1">IF(Import1!$O$6=4,"--",VLOOKUP(B81,Import1!A:D,Import1!$O$6+1,0))</f>
        <v>2467</v>
      </c>
      <c r="I81" s="89">
        <v>1</v>
      </c>
      <c r="J81" s="63">
        <f>IF(I81=1,Grupe!$L$22,Grupe!$M$22)</f>
        <v>0</v>
      </c>
      <c r="K81" s="110">
        <f ca="1">IF(Import1!$O$6=4,"--",H81*(100-J81)/100)</f>
        <v>2467</v>
      </c>
      <c r="L81" s="62"/>
      <c r="M81" s="62"/>
      <c r="N81" s="62"/>
      <c r="O81" s="62"/>
    </row>
    <row r="82" spans="1:15" x14ac:dyDescent="0.45">
      <c r="A82" s="179" t="s">
        <v>1372</v>
      </c>
      <c r="B82" s="180">
        <v>21106</v>
      </c>
      <c r="C82" s="181" t="s">
        <v>2</v>
      </c>
      <c r="D82" s="181" t="s">
        <v>240</v>
      </c>
      <c r="E82" s="182" t="s">
        <v>566</v>
      </c>
      <c r="F82" s="183">
        <v>48</v>
      </c>
      <c r="G82" s="183">
        <v>150</v>
      </c>
      <c r="H82" s="110">
        <f ca="1">IF(Import1!$O$6=4,"--",VLOOKUP(B82,Import1!A:D,Import1!$O$6+1,0))</f>
        <v>1954</v>
      </c>
      <c r="I82" s="89">
        <v>1</v>
      </c>
      <c r="J82" s="63">
        <f>IF(I82=1,Grupe!$L$22,Grupe!$M$22)</f>
        <v>0</v>
      </c>
      <c r="K82" s="110">
        <f ca="1">IF(Import1!$O$6=4,"--",H82*(100-J82)/100)</f>
        <v>1954</v>
      </c>
      <c r="L82" s="62"/>
      <c r="M82" s="62"/>
      <c r="N82" s="62"/>
      <c r="O82" s="62"/>
    </row>
    <row r="83" spans="1:15" x14ac:dyDescent="0.45">
      <c r="A83" s="179" t="s">
        <v>1373</v>
      </c>
      <c r="B83" s="180">
        <v>21107</v>
      </c>
      <c r="C83" s="181" t="s">
        <v>4</v>
      </c>
      <c r="D83" s="181" t="s">
        <v>240</v>
      </c>
      <c r="E83" s="182">
        <v>11</v>
      </c>
      <c r="F83" s="183">
        <v>72</v>
      </c>
      <c r="G83" s="183">
        <v>190</v>
      </c>
      <c r="H83" s="110">
        <f ca="1">IF(Import1!$O$6=4,"--",VLOOKUP(B83,Import1!A:D,Import1!$O$6+1,0))</f>
        <v>2177</v>
      </c>
      <c r="I83" s="89">
        <v>1</v>
      </c>
      <c r="J83" s="63">
        <f>IF(I83=1,Grupe!$L$22,Grupe!$M$22)</f>
        <v>0</v>
      </c>
      <c r="K83" s="110">
        <f ca="1">IF(Import1!$O$6=4,"--",H83*(100-J83)/100)</f>
        <v>2177</v>
      </c>
      <c r="L83" s="62"/>
      <c r="M83" s="62"/>
      <c r="N83" s="62"/>
      <c r="O83" s="62"/>
    </row>
    <row r="84" spans="1:15" x14ac:dyDescent="0.45">
      <c r="A84" s="179" t="s">
        <v>1374</v>
      </c>
      <c r="B84" s="180">
        <v>21108</v>
      </c>
      <c r="C84" s="181" t="s">
        <v>6</v>
      </c>
      <c r="D84" s="181" t="s">
        <v>240</v>
      </c>
      <c r="E84" s="182">
        <v>12</v>
      </c>
      <c r="F84" s="183">
        <v>96</v>
      </c>
      <c r="G84" s="183">
        <v>240</v>
      </c>
      <c r="H84" s="110">
        <f ca="1">IF(Import1!$O$6=4,"--",VLOOKUP(B84,Import1!A:D,Import1!$O$6+1,0))</f>
        <v>3000</v>
      </c>
      <c r="I84" s="89">
        <v>1</v>
      </c>
      <c r="J84" s="63">
        <f>IF(I84=1,Grupe!$L$22,Grupe!$M$22)</f>
        <v>0</v>
      </c>
      <c r="K84" s="110">
        <f ca="1">IF(Import1!$O$6=4,"--",H84*(100-J84)/100)</f>
        <v>3000</v>
      </c>
      <c r="L84" s="62"/>
      <c r="M84" s="62"/>
      <c r="N84" s="62"/>
      <c r="O84" s="62"/>
    </row>
    <row r="85" spans="1:15" x14ac:dyDescent="0.45">
      <c r="A85" s="179" t="s">
        <v>1375</v>
      </c>
      <c r="B85" s="180">
        <v>21109</v>
      </c>
      <c r="C85" s="181" t="s">
        <v>8</v>
      </c>
      <c r="D85" s="181" t="s">
        <v>240</v>
      </c>
      <c r="E85" s="182">
        <v>13</v>
      </c>
      <c r="F85" s="183">
        <v>120</v>
      </c>
      <c r="G85" s="183">
        <v>290</v>
      </c>
      <c r="H85" s="110">
        <f ca="1">IF(Import1!$O$6=4,"--",VLOOKUP(B85,Import1!A:D,Import1!$O$6+1,0))</f>
        <v>3617</v>
      </c>
      <c r="I85" s="89">
        <v>1</v>
      </c>
      <c r="J85" s="63">
        <f>IF(I85=1,Grupe!$L$22,Grupe!$M$22)</f>
        <v>0</v>
      </c>
      <c r="K85" s="110">
        <f ca="1">IF(Import1!$O$6=4,"--",H85*(100-J85)/100)</f>
        <v>3617</v>
      </c>
      <c r="L85" s="62"/>
      <c r="M85" s="62"/>
      <c r="N85" s="62"/>
      <c r="O85" s="62"/>
    </row>
    <row r="86" spans="1:15" x14ac:dyDescent="0.45">
      <c r="A86" s="179" t="s">
        <v>1376</v>
      </c>
      <c r="B86" s="180">
        <v>21201</v>
      </c>
      <c r="C86" s="181" t="s">
        <v>214</v>
      </c>
      <c r="D86" s="181" t="s">
        <v>241</v>
      </c>
      <c r="E86" s="182">
        <v>10</v>
      </c>
      <c r="F86" s="183">
        <v>28.8</v>
      </c>
      <c r="G86" s="183">
        <v>130</v>
      </c>
      <c r="H86" s="110">
        <f ca="1">IF(Import1!$O$6=4,"--",VLOOKUP(B86,Import1!A:D,Import1!$O$6+1,0))</f>
        <v>1435</v>
      </c>
      <c r="I86" s="89">
        <v>1</v>
      </c>
      <c r="J86" s="63">
        <f>IF(I86=1,Grupe!$L$22,Grupe!$M$22)</f>
        <v>0</v>
      </c>
      <c r="K86" s="110">
        <f ca="1">IF(Import1!$O$6=4,"--",H86*(100-J86)/100)</f>
        <v>1435</v>
      </c>
      <c r="L86" s="62"/>
      <c r="M86" s="62"/>
      <c r="N86" s="62"/>
      <c r="O86" s="62"/>
    </row>
    <row r="87" spans="1:15" x14ac:dyDescent="0.45">
      <c r="A87" s="179" t="s">
        <v>1377</v>
      </c>
      <c r="B87" s="180">
        <v>21202</v>
      </c>
      <c r="C87" s="181" t="s">
        <v>215</v>
      </c>
      <c r="D87" s="181" t="s">
        <v>241</v>
      </c>
      <c r="E87" s="182">
        <v>11</v>
      </c>
      <c r="F87" s="183">
        <v>43.2</v>
      </c>
      <c r="G87" s="183">
        <v>170</v>
      </c>
      <c r="H87" s="110">
        <f ca="1">IF(Import1!$O$6=4,"--",VLOOKUP(B87,Import1!A:D,Import1!$O$6+1,0))</f>
        <v>1612</v>
      </c>
      <c r="I87" s="89">
        <v>1</v>
      </c>
      <c r="J87" s="63">
        <f>IF(I87=1,Grupe!$L$22,Grupe!$M$22)</f>
        <v>0</v>
      </c>
      <c r="K87" s="110">
        <f ca="1">IF(Import1!$O$6=4,"--",H87*(100-J87)/100)</f>
        <v>1612</v>
      </c>
      <c r="L87" s="62"/>
      <c r="M87" s="62"/>
      <c r="N87" s="62"/>
      <c r="O87" s="62"/>
    </row>
    <row r="88" spans="1:15" x14ac:dyDescent="0.45">
      <c r="A88" s="179" t="s">
        <v>1378</v>
      </c>
      <c r="B88" s="180">
        <v>21203</v>
      </c>
      <c r="C88" s="181" t="s">
        <v>217</v>
      </c>
      <c r="D88" s="181" t="s">
        <v>241</v>
      </c>
      <c r="E88" s="182">
        <v>12</v>
      </c>
      <c r="F88" s="183">
        <v>57.6</v>
      </c>
      <c r="G88" s="183">
        <v>200</v>
      </c>
      <c r="H88" s="110">
        <f ca="1">IF(Import1!$O$6=4,"--",VLOOKUP(B88,Import1!A:D,Import1!$O$6+1,0))</f>
        <v>2169</v>
      </c>
      <c r="I88" s="89">
        <v>1</v>
      </c>
      <c r="J88" s="63">
        <f>IF(I88=1,Grupe!$L$22,Grupe!$M$22)</f>
        <v>0</v>
      </c>
      <c r="K88" s="110">
        <f ca="1">IF(Import1!$O$6=4,"--",H88*(100-J88)/100)</f>
        <v>2169</v>
      </c>
      <c r="L88" s="62"/>
      <c r="M88" s="62"/>
      <c r="N88" s="62"/>
      <c r="O88" s="62"/>
    </row>
    <row r="89" spans="1:15" x14ac:dyDescent="0.45">
      <c r="A89" s="179" t="s">
        <v>1379</v>
      </c>
      <c r="B89" s="180">
        <v>21204</v>
      </c>
      <c r="C89" s="181" t="s">
        <v>218</v>
      </c>
      <c r="D89" s="181" t="s">
        <v>241</v>
      </c>
      <c r="E89" s="182">
        <v>13</v>
      </c>
      <c r="F89" s="183">
        <v>72</v>
      </c>
      <c r="G89" s="183">
        <v>240</v>
      </c>
      <c r="H89" s="110">
        <f ca="1">IF(Import1!$O$6=4,"--",VLOOKUP(B89,Import1!A:D,Import1!$O$6+1,0))</f>
        <v>2888</v>
      </c>
      <c r="I89" s="89">
        <v>1</v>
      </c>
      <c r="J89" s="63">
        <f>IF(I89=1,Grupe!$L$22,Grupe!$M$22)</f>
        <v>0</v>
      </c>
      <c r="K89" s="110">
        <f ca="1">IF(Import1!$O$6=4,"--",H89*(100-J89)/100)</f>
        <v>2888</v>
      </c>
      <c r="L89" s="62"/>
      <c r="M89" s="62"/>
      <c r="N89" s="62"/>
      <c r="O89" s="62"/>
    </row>
    <row r="90" spans="1:15" x14ac:dyDescent="0.45">
      <c r="A90" s="179" t="s">
        <v>1380</v>
      </c>
      <c r="B90" s="180">
        <v>21205</v>
      </c>
      <c r="C90" s="181" t="s">
        <v>28</v>
      </c>
      <c r="D90" s="181" t="s">
        <v>241</v>
      </c>
      <c r="E90" s="182" t="s">
        <v>599</v>
      </c>
      <c r="F90" s="183">
        <v>100.8</v>
      </c>
      <c r="G90" s="183">
        <v>342</v>
      </c>
      <c r="H90" s="110">
        <f ca="1">IF(Import1!$O$6=4,"--",VLOOKUP(B90,Import1!A:D,Import1!$O$6+1,0))</f>
        <v>4661</v>
      </c>
      <c r="I90" s="89">
        <v>1</v>
      </c>
      <c r="J90" s="63">
        <f>IF(I90=1,Grupe!$L$22,Grupe!$M$22)</f>
        <v>0</v>
      </c>
      <c r="K90" s="110">
        <f ca="1">IF(Import1!$O$6=4,"--",H90*(100-J90)/100)</f>
        <v>4661</v>
      </c>
      <c r="L90" s="62"/>
      <c r="M90" s="62"/>
      <c r="N90" s="62"/>
      <c r="O90" s="62"/>
    </row>
    <row r="91" spans="1:15" x14ac:dyDescent="0.45">
      <c r="A91" s="179" t="s">
        <v>1381</v>
      </c>
      <c r="B91" s="180">
        <v>21206</v>
      </c>
      <c r="C91" s="181" t="s">
        <v>29</v>
      </c>
      <c r="D91" s="181" t="s">
        <v>241</v>
      </c>
      <c r="E91" s="182" t="s">
        <v>629</v>
      </c>
      <c r="F91" s="183">
        <v>172.8</v>
      </c>
      <c r="G91" s="183">
        <v>505</v>
      </c>
      <c r="H91" s="110">
        <f ca="1">IF(Import1!$O$6=4,"--",VLOOKUP(B91,Import1!A:D,Import1!$O$6+1,0))</f>
        <v>7210</v>
      </c>
      <c r="I91" s="89">
        <v>1</v>
      </c>
      <c r="J91" s="63">
        <f>IF(I91=1,Grupe!$L$22,Grupe!$M$22)</f>
        <v>0</v>
      </c>
      <c r="K91" s="110">
        <f ca="1">IF(Import1!$O$6=4,"--",H91*(100-J91)/100)</f>
        <v>7210</v>
      </c>
      <c r="L91" s="62"/>
      <c r="M91" s="62"/>
      <c r="N91" s="62"/>
      <c r="O91" s="62"/>
    </row>
    <row r="92" spans="1:15" x14ac:dyDescent="0.45">
      <c r="A92" s="179" t="s">
        <v>1382</v>
      </c>
      <c r="B92" s="180">
        <v>21207</v>
      </c>
      <c r="C92" s="181" t="s">
        <v>30</v>
      </c>
      <c r="D92" s="181" t="s">
        <v>241</v>
      </c>
      <c r="E92" s="182" t="s">
        <v>631</v>
      </c>
      <c r="F92" s="183">
        <v>273.60000000000002</v>
      </c>
      <c r="G92" s="183">
        <v>620</v>
      </c>
      <c r="H92" s="110">
        <f ca="1">IF(Import1!$O$6=4,"--",VLOOKUP(B92,Import1!A:D,Import1!$O$6+1,0))</f>
        <v>11360</v>
      </c>
      <c r="I92" s="89">
        <v>1</v>
      </c>
      <c r="J92" s="63">
        <f>IF(I92=1,Grupe!$L$22,Grupe!$M$22)</f>
        <v>0</v>
      </c>
      <c r="K92" s="110">
        <f ca="1">IF(Import1!$O$6=4,"--",H92*(100-J92)/100)</f>
        <v>11360</v>
      </c>
      <c r="L92" s="62"/>
      <c r="M92" s="62"/>
      <c r="N92" s="62"/>
      <c r="O92" s="62"/>
    </row>
    <row r="93" spans="1:15" x14ac:dyDescent="0.45">
      <c r="A93" s="179" t="s">
        <v>1383</v>
      </c>
      <c r="B93" s="180">
        <v>21208</v>
      </c>
      <c r="C93" s="181" t="s">
        <v>31</v>
      </c>
      <c r="D93" s="181" t="s">
        <v>241</v>
      </c>
      <c r="E93" s="182" t="s">
        <v>633</v>
      </c>
      <c r="F93" s="183">
        <v>345.6</v>
      </c>
      <c r="G93" s="183">
        <v>750</v>
      </c>
      <c r="H93" s="110">
        <f ca="1">IF(Import1!$O$6=4,"--",VLOOKUP(B93,Import1!A:D,Import1!$O$6+1,0))</f>
        <v>14199</v>
      </c>
      <c r="I93" s="89">
        <v>1</v>
      </c>
      <c r="J93" s="63">
        <f>IF(I93=1,Grupe!$L$22,Grupe!$M$22)</f>
        <v>0</v>
      </c>
      <c r="K93" s="110">
        <f ca="1">IF(Import1!$O$6=4,"--",H93*(100-J93)/100)</f>
        <v>14199</v>
      </c>
      <c r="L93" s="62"/>
      <c r="M93" s="62"/>
      <c r="N93" s="62"/>
      <c r="O93" s="62"/>
    </row>
    <row r="94" spans="1:15" x14ac:dyDescent="0.45">
      <c r="A94" s="179" t="s">
        <v>1384</v>
      </c>
      <c r="B94" s="180">
        <v>21209</v>
      </c>
      <c r="C94" s="181" t="s">
        <v>9</v>
      </c>
      <c r="D94" s="181" t="s">
        <v>241</v>
      </c>
      <c r="E94" s="182">
        <v>12</v>
      </c>
      <c r="F94" s="183">
        <v>48</v>
      </c>
      <c r="G94" s="183">
        <v>190</v>
      </c>
      <c r="H94" s="110">
        <f ca="1">IF(Import1!$O$6=4,"--",VLOOKUP(B94,Import1!A:D,Import1!$O$6+1,0))</f>
        <v>2221</v>
      </c>
      <c r="I94" s="89">
        <v>1</v>
      </c>
      <c r="J94" s="63">
        <f>IF(I94=1,Grupe!$L$22,Grupe!$M$22)</f>
        <v>0</v>
      </c>
      <c r="K94" s="110">
        <f ca="1">IF(Import1!$O$6=4,"--",H94*(100-J94)/100)</f>
        <v>2221</v>
      </c>
      <c r="L94" s="62"/>
      <c r="M94" s="62"/>
      <c r="N94" s="62"/>
      <c r="O94" s="62"/>
    </row>
    <row r="95" spans="1:15" x14ac:dyDescent="0.45">
      <c r="A95" s="179" t="s">
        <v>1385</v>
      </c>
      <c r="B95" s="180">
        <v>21210</v>
      </c>
      <c r="C95" s="181" t="s">
        <v>216</v>
      </c>
      <c r="D95" s="181" t="s">
        <v>241</v>
      </c>
      <c r="E95" s="182" t="s">
        <v>634</v>
      </c>
      <c r="F95" s="183">
        <v>72</v>
      </c>
      <c r="G95" s="183">
        <v>240</v>
      </c>
      <c r="H95" s="110">
        <f ca="1">IF(Import1!$O$6=4,"--",VLOOKUP(B95,Import1!A:D,Import1!$O$6+1,0))</f>
        <v>2349</v>
      </c>
      <c r="I95" s="89">
        <v>1</v>
      </c>
      <c r="J95" s="63">
        <f>IF(I95=1,Grupe!$L$22,Grupe!$M$22)</f>
        <v>0</v>
      </c>
      <c r="K95" s="110">
        <f ca="1">IF(Import1!$O$6=4,"--",H95*(100-J95)/100)</f>
        <v>2349</v>
      </c>
      <c r="L95" s="62"/>
      <c r="M95" s="62"/>
      <c r="N95" s="62"/>
      <c r="O95" s="62"/>
    </row>
    <row r="96" spans="1:15" x14ac:dyDescent="0.45">
      <c r="A96" s="179" t="s">
        <v>1386</v>
      </c>
      <c r="B96" s="180">
        <v>21211</v>
      </c>
      <c r="C96" s="181" t="s">
        <v>170</v>
      </c>
      <c r="D96" s="181" t="s">
        <v>241</v>
      </c>
      <c r="E96" s="182">
        <v>14</v>
      </c>
      <c r="F96" s="183">
        <v>96</v>
      </c>
      <c r="G96" s="183">
        <v>275</v>
      </c>
      <c r="H96" s="110">
        <f ca="1">IF(Import1!$O$6=4,"--",VLOOKUP(B96,Import1!A:D,Import1!$O$6+1,0))</f>
        <v>3211</v>
      </c>
      <c r="I96" s="89">
        <v>1</v>
      </c>
      <c r="J96" s="63">
        <f>IF(I96=1,Grupe!$L$22,Grupe!$M$22)</f>
        <v>0</v>
      </c>
      <c r="K96" s="110">
        <f ca="1">IF(Import1!$O$6=4,"--",H96*(100-J96)/100)</f>
        <v>3211</v>
      </c>
      <c r="L96" s="62"/>
      <c r="M96" s="62"/>
      <c r="N96" s="62"/>
      <c r="O96" s="62"/>
    </row>
    <row r="97" spans="1:15" x14ac:dyDescent="0.45">
      <c r="A97" s="179" t="s">
        <v>1387</v>
      </c>
      <c r="B97" s="180">
        <v>21212</v>
      </c>
      <c r="C97" s="181" t="s">
        <v>219</v>
      </c>
      <c r="D97" s="181" t="s">
        <v>241</v>
      </c>
      <c r="E97" s="182" t="s">
        <v>611</v>
      </c>
      <c r="F97" s="183">
        <v>120</v>
      </c>
      <c r="G97" s="183">
        <v>340</v>
      </c>
      <c r="H97" s="110">
        <f ca="1">IF(Import1!$O$6=4,"--",VLOOKUP(B97,Import1!A:D,Import1!$O$6+1,0))</f>
        <v>3823</v>
      </c>
      <c r="I97" s="89">
        <v>1</v>
      </c>
      <c r="J97" s="63">
        <f>IF(I97=1,Grupe!$L$22,Grupe!$M$22)</f>
        <v>0</v>
      </c>
      <c r="K97" s="110">
        <f ca="1">IF(Import1!$O$6=4,"--",H97*(100-J97)/100)</f>
        <v>3823</v>
      </c>
      <c r="L97" s="62"/>
      <c r="M97" s="62"/>
      <c r="N97" s="62"/>
      <c r="O97" s="62"/>
    </row>
    <row r="98" spans="1:15" x14ac:dyDescent="0.45">
      <c r="A98" s="179" t="s">
        <v>1388</v>
      </c>
      <c r="B98" s="180">
        <v>21213</v>
      </c>
      <c r="C98" s="181" t="s">
        <v>32</v>
      </c>
      <c r="D98" s="181" t="s">
        <v>241</v>
      </c>
      <c r="E98" s="182" t="s">
        <v>579</v>
      </c>
      <c r="F98" s="183">
        <v>168</v>
      </c>
      <c r="G98" s="183">
        <v>485</v>
      </c>
      <c r="H98" s="110">
        <f ca="1">IF(Import1!$O$6=4,"--",VLOOKUP(B98,Import1!A:D,Import1!$O$6+1,0))</f>
        <v>6946</v>
      </c>
      <c r="I98" s="89">
        <v>1</v>
      </c>
      <c r="J98" s="63">
        <f>IF(I98=1,Grupe!$L$22,Grupe!$M$22)</f>
        <v>0</v>
      </c>
      <c r="K98" s="110">
        <f ca="1">IF(Import1!$O$6=4,"--",H98*(100-J98)/100)</f>
        <v>6946</v>
      </c>
      <c r="L98" s="62"/>
      <c r="M98" s="62"/>
      <c r="N98" s="62"/>
      <c r="O98" s="62"/>
    </row>
    <row r="99" spans="1:15" x14ac:dyDescent="0.45">
      <c r="A99" s="179" t="s">
        <v>1389</v>
      </c>
      <c r="B99" s="180">
        <v>21214</v>
      </c>
      <c r="C99" s="181" t="s">
        <v>33</v>
      </c>
      <c r="D99" s="181" t="s">
        <v>241</v>
      </c>
      <c r="E99" s="182" t="s">
        <v>636</v>
      </c>
      <c r="F99" s="183">
        <v>288</v>
      </c>
      <c r="G99" s="183">
        <v>799</v>
      </c>
      <c r="H99" s="110">
        <f ca="1">IF(Import1!$O$6=4,"--",VLOOKUP(B99,Import1!A:D,Import1!$O$6+1,0))</f>
        <v>10702</v>
      </c>
      <c r="I99" s="89">
        <v>1</v>
      </c>
      <c r="J99" s="63">
        <f>IF(I99=1,Grupe!$L$22,Grupe!$M$22)</f>
        <v>0</v>
      </c>
      <c r="K99" s="110">
        <f ca="1">IF(Import1!$O$6=4,"--",H99*(100-J99)/100)</f>
        <v>10702</v>
      </c>
      <c r="L99" s="62"/>
      <c r="M99" s="62"/>
      <c r="N99" s="62"/>
      <c r="O99" s="62"/>
    </row>
    <row r="100" spans="1:15" x14ac:dyDescent="0.45">
      <c r="A100" s="179" t="s">
        <v>1390</v>
      </c>
      <c r="B100" s="180">
        <v>21215</v>
      </c>
      <c r="C100" s="181" t="s">
        <v>34</v>
      </c>
      <c r="D100" s="181" t="s">
        <v>241</v>
      </c>
      <c r="E100" s="182" t="s">
        <v>638</v>
      </c>
      <c r="F100" s="183">
        <v>456</v>
      </c>
      <c r="G100" s="183">
        <v>1100</v>
      </c>
      <c r="H100" s="110">
        <f ca="1">IF(Import1!$O$6=4,"--",VLOOKUP(B100,Import1!A:D,Import1!$O$6+1,0))</f>
        <v>18014</v>
      </c>
      <c r="I100" s="89">
        <v>1</v>
      </c>
      <c r="J100" s="63">
        <f>IF(I100=1,Grupe!$L$22,Grupe!$M$22)</f>
        <v>0</v>
      </c>
      <c r="K100" s="110">
        <f ca="1">IF(Import1!$O$6=4,"--",H100*(100-J100)/100)</f>
        <v>18014</v>
      </c>
      <c r="L100" s="62"/>
      <c r="M100" s="62"/>
      <c r="N100" s="62"/>
      <c r="O100" s="62"/>
    </row>
    <row r="101" spans="1:15" x14ac:dyDescent="0.45">
      <c r="A101" s="179" t="s">
        <v>1391</v>
      </c>
      <c r="B101" s="180">
        <v>21216</v>
      </c>
      <c r="C101" s="181" t="s">
        <v>35</v>
      </c>
      <c r="D101" s="181" t="s">
        <v>241</v>
      </c>
      <c r="E101" s="182" t="s">
        <v>640</v>
      </c>
      <c r="F101" s="183">
        <v>576</v>
      </c>
      <c r="G101" s="183">
        <v>1250</v>
      </c>
      <c r="H101" s="110">
        <f ca="1">IF(Import1!$O$6=4,"--",VLOOKUP(B101,Import1!A:D,Import1!$O$6+1,0))</f>
        <v>21291</v>
      </c>
      <c r="I101" s="89">
        <v>1</v>
      </c>
      <c r="J101" s="63">
        <f>IF(I101=1,Grupe!$L$22,Grupe!$M$22)</f>
        <v>0</v>
      </c>
      <c r="K101" s="110">
        <f ca="1">IF(Import1!$O$6=4,"--",H101*(100-J101)/100)</f>
        <v>21291</v>
      </c>
      <c r="L101" s="62"/>
      <c r="M101" s="62"/>
      <c r="N101" s="62"/>
      <c r="O101" s="62"/>
    </row>
    <row r="102" spans="1:15" x14ac:dyDescent="0.45">
      <c r="A102" s="179" t="s">
        <v>1392</v>
      </c>
      <c r="B102" s="180">
        <v>21217</v>
      </c>
      <c r="C102" s="181" t="s">
        <v>10</v>
      </c>
      <c r="D102" s="181" t="s">
        <v>241</v>
      </c>
      <c r="E102" s="182">
        <v>15</v>
      </c>
      <c r="F102" s="183">
        <v>115.2</v>
      </c>
      <c r="G102" s="183">
        <v>320</v>
      </c>
      <c r="H102" s="110">
        <f ca="1">IF(Import1!$O$6=4,"--",VLOOKUP(B102,Import1!A:D,Import1!$O$6+1,0))</f>
        <v>3782</v>
      </c>
      <c r="I102" s="89">
        <v>1</v>
      </c>
      <c r="J102" s="63">
        <f>IF(I102=1,Grupe!$L$22,Grupe!$M$22)</f>
        <v>0</v>
      </c>
      <c r="K102" s="110">
        <f ca="1">IF(Import1!$O$6=4,"--",H102*(100-J102)/100)</f>
        <v>3782</v>
      </c>
      <c r="L102" s="62"/>
      <c r="M102" s="62"/>
      <c r="N102" s="62"/>
      <c r="O102" s="62"/>
    </row>
    <row r="103" spans="1:15" x14ac:dyDescent="0.45">
      <c r="A103" s="179" t="s">
        <v>1393</v>
      </c>
      <c r="B103" s="180">
        <v>21218</v>
      </c>
      <c r="C103" s="181" t="s">
        <v>11</v>
      </c>
      <c r="D103" s="181" t="s">
        <v>241</v>
      </c>
      <c r="E103" s="182">
        <v>17</v>
      </c>
      <c r="F103" s="183">
        <v>172.8</v>
      </c>
      <c r="G103" s="183">
        <v>440</v>
      </c>
      <c r="H103" s="110">
        <f ca="1">IF(Import1!$O$6=4,"--",VLOOKUP(B103,Import1!A:D,Import1!$O$6+1,0))</f>
        <v>5607</v>
      </c>
      <c r="I103" s="89">
        <v>1</v>
      </c>
      <c r="J103" s="63">
        <f>IF(I103=1,Grupe!$L$22,Grupe!$M$22)</f>
        <v>0</v>
      </c>
      <c r="K103" s="110">
        <f ca="1">IF(Import1!$O$6=4,"--",H103*(100-J103)/100)</f>
        <v>5607</v>
      </c>
      <c r="L103" s="62"/>
      <c r="M103" s="62"/>
      <c r="N103" s="62"/>
      <c r="O103" s="62"/>
    </row>
    <row r="104" spans="1:15" x14ac:dyDescent="0.45">
      <c r="A104" s="179" t="s">
        <v>1394</v>
      </c>
      <c r="B104" s="180">
        <v>21219</v>
      </c>
      <c r="C104" s="181" t="s">
        <v>12</v>
      </c>
      <c r="D104" s="181" t="s">
        <v>241</v>
      </c>
      <c r="E104" s="182">
        <v>22</v>
      </c>
      <c r="F104" s="183">
        <v>288</v>
      </c>
      <c r="G104" s="183">
        <v>770</v>
      </c>
      <c r="H104" s="110">
        <f ca="1">IF(Import1!$O$6=4,"--",VLOOKUP(B104,Import1!A:D,Import1!$O$6+1,0))</f>
        <v>9819</v>
      </c>
      <c r="I104" s="89">
        <v>1</v>
      </c>
      <c r="J104" s="63">
        <f>IF(I104=1,Grupe!$L$22,Grupe!$M$22)</f>
        <v>0</v>
      </c>
      <c r="K104" s="110">
        <f ca="1">IF(Import1!$O$6=4,"--",H104*(100-J104)/100)</f>
        <v>9819</v>
      </c>
      <c r="L104" s="62"/>
      <c r="M104" s="62"/>
      <c r="N104" s="62"/>
      <c r="O104" s="62"/>
    </row>
    <row r="105" spans="1:15" x14ac:dyDescent="0.45">
      <c r="A105" s="179" t="s">
        <v>1395</v>
      </c>
      <c r="B105" s="180">
        <v>21220</v>
      </c>
      <c r="C105" s="181" t="s">
        <v>13</v>
      </c>
      <c r="D105" s="181" t="s">
        <v>241</v>
      </c>
      <c r="E105" s="182" t="s">
        <v>642</v>
      </c>
      <c r="F105" s="183">
        <v>153.6</v>
      </c>
      <c r="G105" s="183">
        <v>410</v>
      </c>
      <c r="H105" s="110">
        <f ca="1">IF(Import1!$O$6=4,"--",VLOOKUP(B105,Import1!A:D,Import1!$O$6+1,0))</f>
        <v>4676</v>
      </c>
      <c r="I105" s="89">
        <v>1</v>
      </c>
      <c r="J105" s="63">
        <f>IF(I105=1,Grupe!$L$22,Grupe!$M$22)</f>
        <v>0</v>
      </c>
      <c r="K105" s="110">
        <f ca="1">IF(Import1!$O$6=4,"--",H105*(100-J105)/100)</f>
        <v>4676</v>
      </c>
      <c r="L105" s="62"/>
      <c r="M105" s="62"/>
      <c r="N105" s="62"/>
      <c r="O105" s="62"/>
    </row>
    <row r="106" spans="1:15" x14ac:dyDescent="0.45">
      <c r="A106" s="179" t="s">
        <v>1396</v>
      </c>
      <c r="B106" s="180">
        <v>21221</v>
      </c>
      <c r="C106" s="181" t="s">
        <v>14</v>
      </c>
      <c r="D106" s="181" t="s">
        <v>241</v>
      </c>
      <c r="E106" s="182">
        <v>19</v>
      </c>
      <c r="F106" s="183">
        <v>230.4</v>
      </c>
      <c r="G106" s="183">
        <v>500</v>
      </c>
      <c r="H106" s="110">
        <f ca="1">IF(Import1!$O$6=4,"--",VLOOKUP(B106,Import1!A:D,Import1!$O$6+1,0))</f>
        <v>6440</v>
      </c>
      <c r="I106" s="89">
        <v>1</v>
      </c>
      <c r="J106" s="63">
        <f>IF(I106=1,Grupe!$L$22,Grupe!$M$22)</f>
        <v>0</v>
      </c>
      <c r="K106" s="110">
        <f ca="1">IF(Import1!$O$6=4,"--",H106*(100-J106)/100)</f>
        <v>6440</v>
      </c>
      <c r="L106" s="62"/>
      <c r="M106" s="62"/>
      <c r="N106" s="62"/>
      <c r="O106" s="62"/>
    </row>
    <row r="107" spans="1:15" x14ac:dyDescent="0.45">
      <c r="A107" s="179" t="s">
        <v>1397</v>
      </c>
      <c r="B107" s="180">
        <v>21222</v>
      </c>
      <c r="C107" s="181" t="s">
        <v>15</v>
      </c>
      <c r="D107" s="181" t="s">
        <v>241</v>
      </c>
      <c r="E107" s="182" t="s">
        <v>644</v>
      </c>
      <c r="F107" s="183">
        <v>384</v>
      </c>
      <c r="G107" s="183">
        <v>930</v>
      </c>
      <c r="H107" s="110">
        <f ca="1">IF(Import1!$O$6=4,"--",VLOOKUP(B107,Import1!A:D,Import1!$O$6+1,0))</f>
        <v>11413</v>
      </c>
      <c r="I107" s="89">
        <v>1</v>
      </c>
      <c r="J107" s="63">
        <f>IF(I107=1,Grupe!$L$22,Grupe!$M$22)</f>
        <v>0</v>
      </c>
      <c r="K107" s="110">
        <f ca="1">IF(Import1!$O$6=4,"--",H107*(100-J107)/100)</f>
        <v>11413</v>
      </c>
      <c r="L107" s="62"/>
      <c r="M107" s="62"/>
      <c r="N107" s="62"/>
      <c r="O107" s="62"/>
    </row>
    <row r="108" spans="1:15" x14ac:dyDescent="0.45">
      <c r="A108" s="179" t="s">
        <v>1398</v>
      </c>
      <c r="B108" s="180">
        <v>21223</v>
      </c>
      <c r="C108" s="181" t="s">
        <v>16</v>
      </c>
      <c r="D108" s="181" t="s">
        <v>241</v>
      </c>
      <c r="E108" s="182" t="s">
        <v>638</v>
      </c>
      <c r="F108" s="183">
        <v>614.4</v>
      </c>
      <c r="G108" s="183">
        <v>1260</v>
      </c>
      <c r="H108" s="110">
        <f ca="1">IF(Import1!$O$6=4,"--",VLOOKUP(B108,Import1!A:D,Import1!$O$6+1,0))</f>
        <v>16132</v>
      </c>
      <c r="I108" s="89">
        <v>1</v>
      </c>
      <c r="J108" s="63">
        <f>IF(I108=1,Grupe!$L$22,Grupe!$M$22)</f>
        <v>0</v>
      </c>
      <c r="K108" s="110">
        <f ca="1">IF(Import1!$O$6=4,"--",H108*(100-J108)/100)</f>
        <v>16132</v>
      </c>
      <c r="L108" s="62"/>
      <c r="M108" s="62"/>
      <c r="N108" s="62"/>
      <c r="O108" s="62"/>
    </row>
    <row r="109" spans="1:15" x14ac:dyDescent="0.45">
      <c r="A109" s="179" t="s">
        <v>1399</v>
      </c>
      <c r="B109" s="180">
        <v>21224</v>
      </c>
      <c r="C109" s="181" t="s">
        <v>17</v>
      </c>
      <c r="D109" s="181" t="s">
        <v>241</v>
      </c>
      <c r="E109" s="182">
        <v>34</v>
      </c>
      <c r="F109" s="183">
        <v>960</v>
      </c>
      <c r="G109" s="183">
        <v>1890</v>
      </c>
      <c r="H109" s="110">
        <f ca="1">IF(Import1!$O$6=4,"--",VLOOKUP(B109,Import1!A:D,Import1!$O$6+1,0))</f>
        <v>26375</v>
      </c>
      <c r="I109" s="89">
        <v>1</v>
      </c>
      <c r="J109" s="63">
        <f>IF(I109=1,Grupe!$L$22,Grupe!$M$22)</f>
        <v>0</v>
      </c>
      <c r="K109" s="110">
        <f ca="1">IF(Import1!$O$6=4,"--",H109*(100-J109)/100)</f>
        <v>26375</v>
      </c>
      <c r="L109" s="62"/>
      <c r="M109" s="62"/>
      <c r="N109" s="62"/>
      <c r="O109" s="62"/>
    </row>
    <row r="110" spans="1:15" x14ac:dyDescent="0.45">
      <c r="A110" s="179" t="s">
        <v>1400</v>
      </c>
      <c r="B110" s="180">
        <v>21225</v>
      </c>
      <c r="C110" s="181" t="s">
        <v>18</v>
      </c>
      <c r="D110" s="181" t="s">
        <v>241</v>
      </c>
      <c r="E110" s="182">
        <v>37</v>
      </c>
      <c r="F110" s="183">
        <v>1344</v>
      </c>
      <c r="G110" s="183">
        <v>2410</v>
      </c>
      <c r="H110" s="110">
        <f ca="1">IF(Import1!$O$6=4,"--",VLOOKUP(B110,Import1!A:D,Import1!$O$6+1,0))</f>
        <v>35068</v>
      </c>
      <c r="I110" s="89">
        <v>1</v>
      </c>
      <c r="J110" s="63">
        <f>IF(I110=1,Grupe!$L$22,Grupe!$M$22)</f>
        <v>0</v>
      </c>
      <c r="K110" s="110">
        <f ca="1">IF(Import1!$O$6=4,"--",H110*(100-J110)/100)</f>
        <v>35068</v>
      </c>
      <c r="L110" s="62"/>
      <c r="M110" s="62"/>
      <c r="N110" s="62"/>
      <c r="O110" s="62"/>
    </row>
    <row r="111" spans="1:15" x14ac:dyDescent="0.45">
      <c r="A111" s="179" t="s">
        <v>1401</v>
      </c>
      <c r="B111" s="180">
        <v>21226</v>
      </c>
      <c r="C111" s="181" t="s">
        <v>19</v>
      </c>
      <c r="D111" s="181" t="s">
        <v>241</v>
      </c>
      <c r="E111" s="182" t="s">
        <v>641</v>
      </c>
      <c r="F111" s="183">
        <v>1920</v>
      </c>
      <c r="G111" s="183">
        <v>3350</v>
      </c>
      <c r="H111" s="110">
        <f ca="1">IF(Import1!$O$6=4,"--",VLOOKUP(B111,Import1!A:D,Import1!$O$6+1,0))</f>
        <v>50600</v>
      </c>
      <c r="I111" s="89">
        <v>1</v>
      </c>
      <c r="J111" s="63">
        <f>IF(I111=1,Grupe!$L$22,Grupe!$M$22)</f>
        <v>0</v>
      </c>
      <c r="K111" s="110">
        <f ca="1">IF(Import1!$O$6=4,"--",H111*(100-J111)/100)</f>
        <v>50600</v>
      </c>
      <c r="L111" s="62"/>
      <c r="M111" s="62"/>
      <c r="N111" s="62"/>
      <c r="O111" s="62"/>
    </row>
    <row r="112" spans="1:15" x14ac:dyDescent="0.45">
      <c r="A112" s="179" t="s">
        <v>1402</v>
      </c>
      <c r="B112" s="180">
        <v>21227</v>
      </c>
      <c r="C112" s="181" t="s">
        <v>20</v>
      </c>
      <c r="D112" s="181" t="s">
        <v>241</v>
      </c>
      <c r="E112" s="182" t="s">
        <v>654</v>
      </c>
      <c r="F112" s="183">
        <v>2688</v>
      </c>
      <c r="G112" s="183">
        <v>4460</v>
      </c>
      <c r="H112" s="110">
        <f ca="1">IF(Import1!$O$6=4,"--",VLOOKUP(B112,Import1!A:D,Import1!$O$6+1,0))</f>
        <v>70761</v>
      </c>
      <c r="I112" s="89">
        <v>1</v>
      </c>
      <c r="J112" s="63">
        <f>IF(I112=1,Grupe!$L$22,Grupe!$M$22)</f>
        <v>0</v>
      </c>
      <c r="K112" s="110">
        <f ca="1">IF(Import1!$O$6=4,"--",H112*(100-J112)/100)</f>
        <v>70761</v>
      </c>
      <c r="L112" s="62"/>
      <c r="M112" s="62"/>
      <c r="N112" s="62"/>
      <c r="O112" s="62"/>
    </row>
    <row r="113" spans="1:15" x14ac:dyDescent="0.45">
      <c r="A113" s="179" t="s">
        <v>1403</v>
      </c>
      <c r="B113" s="180">
        <v>21228</v>
      </c>
      <c r="C113" s="181" t="s">
        <v>21</v>
      </c>
      <c r="D113" s="181" t="s">
        <v>241</v>
      </c>
      <c r="E113" s="182" t="s">
        <v>656</v>
      </c>
      <c r="F113" s="183">
        <v>3648</v>
      </c>
      <c r="G113" s="183">
        <v>5750</v>
      </c>
      <c r="H113" s="110">
        <f ca="1">IF(Import1!$O$6=4,"--",VLOOKUP(B113,Import1!A:D,Import1!$O$6+1,0))</f>
        <v>90545</v>
      </c>
      <c r="I113" s="89">
        <v>1</v>
      </c>
      <c r="J113" s="63">
        <f>IF(I113=1,Grupe!$L$22,Grupe!$M$22)</f>
        <v>0</v>
      </c>
      <c r="K113" s="110">
        <f ca="1">IF(Import1!$O$6=4,"--",H113*(100-J113)/100)</f>
        <v>90545</v>
      </c>
      <c r="L113" s="62"/>
      <c r="M113" s="62"/>
      <c r="N113" s="62"/>
      <c r="O113" s="62"/>
    </row>
    <row r="114" spans="1:15" x14ac:dyDescent="0.45">
      <c r="A114" s="179" t="s">
        <v>1404</v>
      </c>
      <c r="B114" s="180">
        <v>21229</v>
      </c>
      <c r="C114" s="181" t="s">
        <v>22</v>
      </c>
      <c r="D114" s="181" t="s">
        <v>241</v>
      </c>
      <c r="E114" s="182" t="s">
        <v>643</v>
      </c>
      <c r="F114" s="183">
        <v>192</v>
      </c>
      <c r="G114" s="183">
        <v>500</v>
      </c>
      <c r="H114" s="110">
        <f ca="1">IF(Import1!$O$6=4,"--",VLOOKUP(B114,Import1!A:D,Import1!$O$6+1,0))</f>
        <v>5613</v>
      </c>
      <c r="I114" s="89">
        <v>1</v>
      </c>
      <c r="J114" s="63">
        <f>IF(I114=1,Grupe!$L$22,Grupe!$M$22)</f>
        <v>0</v>
      </c>
      <c r="K114" s="110">
        <f ca="1">IF(Import1!$O$6=4,"--",H114*(100-J114)/100)</f>
        <v>5613</v>
      </c>
      <c r="L114" s="62"/>
      <c r="M114" s="62"/>
      <c r="N114" s="62"/>
      <c r="O114" s="62"/>
    </row>
    <row r="115" spans="1:15" x14ac:dyDescent="0.45">
      <c r="A115" s="179" t="s">
        <v>1405</v>
      </c>
      <c r="B115" s="180">
        <v>21230</v>
      </c>
      <c r="C115" s="181" t="s">
        <v>23</v>
      </c>
      <c r="D115" s="181" t="s">
        <v>241</v>
      </c>
      <c r="E115" s="182">
        <v>21</v>
      </c>
      <c r="F115" s="183">
        <v>288</v>
      </c>
      <c r="G115" s="183">
        <v>650</v>
      </c>
      <c r="H115" s="110">
        <f ca="1">IF(Import1!$O$6=4,"--",VLOOKUP(B115,Import1!A:D,Import1!$O$6+1,0))</f>
        <v>7674</v>
      </c>
      <c r="I115" s="89">
        <v>1</v>
      </c>
      <c r="J115" s="63">
        <f>IF(I115=1,Grupe!$L$22,Grupe!$M$22)</f>
        <v>0</v>
      </c>
      <c r="K115" s="110">
        <f ca="1">IF(Import1!$O$6=4,"--",H115*(100-J115)/100)</f>
        <v>7674</v>
      </c>
      <c r="L115" s="62"/>
      <c r="M115" s="62"/>
      <c r="N115" s="62"/>
      <c r="O115" s="62"/>
    </row>
    <row r="116" spans="1:15" x14ac:dyDescent="0.45">
      <c r="A116" s="179" t="s">
        <v>1406</v>
      </c>
      <c r="B116" s="180">
        <v>21231</v>
      </c>
      <c r="C116" s="181" t="s">
        <v>24</v>
      </c>
      <c r="D116" s="181" t="s">
        <v>241</v>
      </c>
      <c r="E116" s="182" t="s">
        <v>645</v>
      </c>
      <c r="F116" s="183">
        <v>480</v>
      </c>
      <c r="G116" s="183">
        <v>1120</v>
      </c>
      <c r="H116" s="110">
        <f ca="1">IF(Import1!$O$6=4,"--",VLOOKUP(B116,Import1!A:D,Import1!$O$6+1,0))</f>
        <v>14338</v>
      </c>
      <c r="I116" s="89">
        <v>1</v>
      </c>
      <c r="J116" s="63">
        <f>IF(I116=1,Grupe!$L$22,Grupe!$M$22)</f>
        <v>0</v>
      </c>
      <c r="K116" s="110">
        <f ca="1">IF(Import1!$O$6=4,"--",H116*(100-J116)/100)</f>
        <v>14338</v>
      </c>
      <c r="L116" s="62"/>
      <c r="M116" s="62"/>
      <c r="N116" s="62"/>
      <c r="O116" s="62"/>
    </row>
    <row r="117" spans="1:15" x14ac:dyDescent="0.45">
      <c r="A117" s="179" t="s">
        <v>1407</v>
      </c>
      <c r="B117" s="180">
        <v>21232</v>
      </c>
      <c r="C117" s="181" t="s">
        <v>25</v>
      </c>
      <c r="D117" s="181" t="s">
        <v>241</v>
      </c>
      <c r="E117" s="182" t="s">
        <v>646</v>
      </c>
      <c r="F117" s="183">
        <v>768</v>
      </c>
      <c r="G117" s="183">
        <v>1550</v>
      </c>
      <c r="H117" s="110">
        <f ca="1">IF(Import1!$O$6=4,"--",VLOOKUP(B117,Import1!A:D,Import1!$O$6+1,0))</f>
        <v>20790</v>
      </c>
      <c r="I117" s="89">
        <v>1</v>
      </c>
      <c r="J117" s="63">
        <f>IF(I117=1,Grupe!$L$22,Grupe!$M$22)</f>
        <v>0</v>
      </c>
      <c r="K117" s="110">
        <f ca="1">IF(Import1!$O$6=4,"--",H117*(100-J117)/100)</f>
        <v>20790</v>
      </c>
      <c r="L117" s="62"/>
      <c r="M117" s="62"/>
      <c r="N117" s="62"/>
      <c r="O117" s="62"/>
    </row>
    <row r="118" spans="1:15" x14ac:dyDescent="0.45">
      <c r="A118" s="179" t="s">
        <v>1408</v>
      </c>
      <c r="B118" s="180">
        <v>21233</v>
      </c>
      <c r="C118" s="181" t="s">
        <v>26</v>
      </c>
      <c r="D118" s="181" t="s">
        <v>241</v>
      </c>
      <c r="E118" s="182" t="s">
        <v>649</v>
      </c>
      <c r="F118" s="183">
        <v>1200</v>
      </c>
      <c r="G118" s="183">
        <v>2300</v>
      </c>
      <c r="H118" s="110">
        <f ca="1">IF(Import1!$O$6=4,"--",VLOOKUP(B118,Import1!A:D,Import1!$O$6+1,0))</f>
        <v>34633</v>
      </c>
      <c r="I118" s="89">
        <v>1</v>
      </c>
      <c r="J118" s="63">
        <f>IF(I118=1,Grupe!$L$22,Grupe!$M$22)</f>
        <v>0</v>
      </c>
      <c r="K118" s="110">
        <f ca="1">IF(Import1!$O$6=4,"--",H118*(100-J118)/100)</f>
        <v>34633</v>
      </c>
      <c r="L118" s="62"/>
      <c r="M118" s="62"/>
      <c r="N118" s="62"/>
      <c r="O118" s="62"/>
    </row>
    <row r="119" spans="1:15" x14ac:dyDescent="0.45">
      <c r="A119" s="179" t="s">
        <v>1409</v>
      </c>
      <c r="B119" s="180">
        <v>21234</v>
      </c>
      <c r="C119" s="181" t="s">
        <v>27</v>
      </c>
      <c r="D119" s="181" t="s">
        <v>241</v>
      </c>
      <c r="E119" s="182">
        <v>43</v>
      </c>
      <c r="F119" s="183">
        <v>1680</v>
      </c>
      <c r="G119" s="183">
        <v>3008</v>
      </c>
      <c r="H119" s="110">
        <f ca="1">IF(Import1!$O$6=4,"--",VLOOKUP(B119,Import1!A:D,Import1!$O$6+1,0))</f>
        <v>46468</v>
      </c>
      <c r="I119" s="89">
        <v>1</v>
      </c>
      <c r="J119" s="63">
        <f>IF(I119=1,Grupe!$L$22,Grupe!$M$22)</f>
        <v>0</v>
      </c>
      <c r="K119" s="110">
        <f ca="1">IF(Import1!$O$6=4,"--",H119*(100-J119)/100)</f>
        <v>46468</v>
      </c>
      <c r="L119" s="62"/>
      <c r="M119" s="62"/>
      <c r="N119" s="62"/>
      <c r="O119" s="62"/>
    </row>
    <row r="120" spans="1:15" x14ac:dyDescent="0.45">
      <c r="A120" s="179" t="s">
        <v>1410</v>
      </c>
      <c r="B120" s="180">
        <v>21301</v>
      </c>
      <c r="C120" s="181" t="s">
        <v>36</v>
      </c>
      <c r="D120" s="181" t="s">
        <v>243</v>
      </c>
      <c r="E120" s="182" t="s">
        <v>624</v>
      </c>
      <c r="F120" s="183">
        <v>153.6</v>
      </c>
      <c r="G120" s="183">
        <v>210</v>
      </c>
      <c r="H120" s="110">
        <f ca="1">IF(Import1!$O$6=4,"--",VLOOKUP(B120,Import1!A:D,Import1!$O$6+1,0))</f>
        <v>4589</v>
      </c>
      <c r="I120" s="89">
        <v>1</v>
      </c>
      <c r="J120" s="63">
        <f>IF(I120=1,Grupe!$L$22,Grupe!$M$22)</f>
        <v>0</v>
      </c>
      <c r="K120" s="110">
        <f ca="1">IF(Import1!$O$6=4,"--",H120*(100-J120)/100)</f>
        <v>4589</v>
      </c>
      <c r="L120" s="62"/>
      <c r="M120" s="62"/>
      <c r="N120" s="62"/>
      <c r="O120" s="62"/>
    </row>
    <row r="121" spans="1:15" x14ac:dyDescent="0.45">
      <c r="A121" s="179" t="s">
        <v>1411</v>
      </c>
      <c r="B121" s="180">
        <v>21302</v>
      </c>
      <c r="C121" s="181" t="s">
        <v>37</v>
      </c>
      <c r="D121" s="181" t="s">
        <v>243</v>
      </c>
      <c r="E121" s="182" t="s">
        <v>657</v>
      </c>
      <c r="F121" s="183">
        <v>240</v>
      </c>
      <c r="G121" s="183">
        <v>300</v>
      </c>
      <c r="H121" s="110">
        <f ca="1">IF(Import1!$O$6=4,"--",VLOOKUP(B121,Import1!A:D,Import1!$O$6+1,0))</f>
        <v>6179</v>
      </c>
      <c r="I121" s="89">
        <v>1</v>
      </c>
      <c r="J121" s="63">
        <f>IF(I121=1,Grupe!$L$22,Grupe!$M$22)</f>
        <v>0</v>
      </c>
      <c r="K121" s="110">
        <f ca="1">IF(Import1!$O$6=4,"--",H121*(100-J121)/100)</f>
        <v>6179</v>
      </c>
      <c r="L121" s="62"/>
      <c r="M121" s="62"/>
      <c r="N121" s="62"/>
      <c r="O121" s="62"/>
    </row>
    <row r="122" spans="1:15" x14ac:dyDescent="0.45">
      <c r="A122" s="179" t="s">
        <v>1412</v>
      </c>
      <c r="B122" s="180">
        <v>21303</v>
      </c>
      <c r="C122" s="181" t="s">
        <v>38</v>
      </c>
      <c r="D122" s="181" t="s">
        <v>243</v>
      </c>
      <c r="E122" s="182" t="s">
        <v>658</v>
      </c>
      <c r="F122" s="183">
        <v>336</v>
      </c>
      <c r="G122" s="183">
        <v>400</v>
      </c>
      <c r="H122" s="110">
        <f ca="1">IF(Import1!$O$6=4,"--",VLOOKUP(B122,Import1!A:D,Import1!$O$6+1,0))</f>
        <v>8321</v>
      </c>
      <c r="I122" s="89">
        <v>1</v>
      </c>
      <c r="J122" s="63">
        <f>IF(I122=1,Grupe!$L$22,Grupe!$M$22)</f>
        <v>0</v>
      </c>
      <c r="K122" s="110">
        <f ca="1">IF(Import1!$O$6=4,"--",H122*(100-J122)/100)</f>
        <v>8321</v>
      </c>
      <c r="L122" s="62"/>
      <c r="M122" s="62"/>
      <c r="N122" s="62"/>
      <c r="O122" s="62"/>
    </row>
    <row r="123" spans="1:15" x14ac:dyDescent="0.45">
      <c r="A123" s="179" t="s">
        <v>1413</v>
      </c>
      <c r="B123" s="180">
        <v>21304</v>
      </c>
      <c r="C123" s="181" t="s">
        <v>39</v>
      </c>
      <c r="D123" s="181" t="s">
        <v>243</v>
      </c>
      <c r="E123" s="182" t="s">
        <v>659</v>
      </c>
      <c r="F123" s="183">
        <v>480</v>
      </c>
      <c r="G123" s="183">
        <v>560</v>
      </c>
      <c r="H123" s="110">
        <f ca="1">IF(Import1!$O$6=4,"--",VLOOKUP(B123,Import1!A:D,Import1!$O$6+1,0))</f>
        <v>11704</v>
      </c>
      <c r="I123" s="89">
        <v>1</v>
      </c>
      <c r="J123" s="63">
        <f>IF(I123=1,Grupe!$L$22,Grupe!$M$22)</f>
        <v>0</v>
      </c>
      <c r="K123" s="110">
        <f ca="1">IF(Import1!$O$6=4,"--",H123*(100-J123)/100)</f>
        <v>11704</v>
      </c>
      <c r="L123" s="62"/>
      <c r="M123" s="62"/>
      <c r="N123" s="62"/>
      <c r="O123" s="62"/>
    </row>
    <row r="124" spans="1:15" x14ac:dyDescent="0.45">
      <c r="A124" s="179" t="s">
        <v>1414</v>
      </c>
      <c r="B124" s="180">
        <v>21305</v>
      </c>
      <c r="C124" s="181" t="s">
        <v>40</v>
      </c>
      <c r="D124" s="181" t="s">
        <v>243</v>
      </c>
      <c r="E124" s="182" t="s">
        <v>642</v>
      </c>
      <c r="F124" s="183">
        <v>672</v>
      </c>
      <c r="G124" s="183">
        <v>780</v>
      </c>
      <c r="H124" s="110">
        <f ca="1">IF(Import1!$O$6=4,"--",VLOOKUP(B124,Import1!A:D,Import1!$O$6+1,0))</f>
        <v>17046</v>
      </c>
      <c r="I124" s="89">
        <v>1</v>
      </c>
      <c r="J124" s="63">
        <f>IF(I124=1,Grupe!$L$22,Grupe!$M$22)</f>
        <v>0</v>
      </c>
      <c r="K124" s="110">
        <f ca="1">IF(Import1!$O$6=4,"--",H124*(100-J124)/100)</f>
        <v>17046</v>
      </c>
      <c r="L124" s="62"/>
      <c r="M124" s="62"/>
      <c r="N124" s="62"/>
      <c r="O124" s="62"/>
    </row>
    <row r="125" spans="1:15" x14ac:dyDescent="0.45">
      <c r="A125" s="179" t="s">
        <v>1415</v>
      </c>
      <c r="B125" s="180">
        <v>21306</v>
      </c>
      <c r="C125" s="181" t="s">
        <v>41</v>
      </c>
      <c r="D125" s="181" t="s">
        <v>243</v>
      </c>
      <c r="E125" s="182" t="s">
        <v>643</v>
      </c>
      <c r="F125" s="183">
        <v>912</v>
      </c>
      <c r="G125" s="183">
        <v>1010</v>
      </c>
      <c r="H125" s="110">
        <f ca="1">IF(Import1!$O$6=4,"--",VLOOKUP(B125,Import1!A:D,Import1!$O$6+1,0))</f>
        <v>22346</v>
      </c>
      <c r="I125" s="89">
        <v>1</v>
      </c>
      <c r="J125" s="63">
        <f>IF(I125=1,Grupe!$L$22,Grupe!$M$22)</f>
        <v>0</v>
      </c>
      <c r="K125" s="110">
        <f ca="1">IF(Import1!$O$6=4,"--",H125*(100-J125)/100)</f>
        <v>22346</v>
      </c>
      <c r="L125" s="62"/>
      <c r="M125" s="62"/>
      <c r="N125" s="62"/>
      <c r="O125" s="62"/>
    </row>
    <row r="126" spans="1:15" x14ac:dyDescent="0.45">
      <c r="A126" s="179" t="s">
        <v>1646</v>
      </c>
      <c r="B126" s="180">
        <v>21401</v>
      </c>
      <c r="C126" s="181" t="s">
        <v>220</v>
      </c>
      <c r="D126" s="181" t="s">
        <v>274</v>
      </c>
      <c r="E126" s="182" t="s">
        <v>1124</v>
      </c>
      <c r="F126" s="183">
        <v>48</v>
      </c>
      <c r="G126" s="183">
        <v>147</v>
      </c>
      <c r="H126" s="110">
        <f ca="1">IF(Import1!$O$6=4,"--",VLOOKUP(B126,Import1!A:D,Import1!$O$6+1,0))</f>
        <v>2665</v>
      </c>
      <c r="I126" s="89">
        <v>2</v>
      </c>
      <c r="J126" s="63">
        <f>IF(I126=1,Grupe!$L$22,Grupe!$M$22)</f>
        <v>0</v>
      </c>
      <c r="K126" s="110">
        <f ca="1">IF(Import1!$O$6=4,"--",H126*(100-J126)/100)</f>
        <v>2665</v>
      </c>
      <c r="L126" s="62"/>
      <c r="M126" s="62"/>
      <c r="N126" s="62"/>
      <c r="O126" s="62"/>
    </row>
    <row r="127" spans="1:15" x14ac:dyDescent="0.45">
      <c r="A127" s="179" t="s">
        <v>1630</v>
      </c>
      <c r="B127" s="180">
        <v>21501</v>
      </c>
      <c r="C127" s="181" t="s">
        <v>42</v>
      </c>
      <c r="D127" s="181" t="s">
        <v>1103</v>
      </c>
      <c r="E127" s="182">
        <v>12.5</v>
      </c>
      <c r="F127" s="183">
        <v>43</v>
      </c>
      <c r="G127" s="183">
        <v>200</v>
      </c>
      <c r="H127" s="110">
        <f ca="1">IF(Import1!$O$6=4,"--",VLOOKUP(B127,Import1!A:D,Import1!$O$6+1,0))</f>
        <v>3994</v>
      </c>
      <c r="I127" s="89">
        <v>2</v>
      </c>
      <c r="J127" s="63">
        <f>IF(I127=1,Grupe!$L$22,Grupe!$M$22)</f>
        <v>0</v>
      </c>
      <c r="K127" s="110">
        <f ca="1">IF(Import1!$O$6=4,"--",H127*(100-J127)/100)</f>
        <v>3994</v>
      </c>
      <c r="L127" s="62"/>
      <c r="M127" s="62"/>
      <c r="N127" s="62"/>
      <c r="O127" s="62"/>
    </row>
    <row r="128" spans="1:15" x14ac:dyDescent="0.45">
      <c r="A128" s="179" t="s">
        <v>1631</v>
      </c>
      <c r="B128" s="180">
        <v>21502</v>
      </c>
      <c r="C128" s="181" t="s">
        <v>44</v>
      </c>
      <c r="D128" s="181" t="s">
        <v>1103</v>
      </c>
      <c r="E128" s="182">
        <v>12.6</v>
      </c>
      <c r="F128" s="183">
        <v>58</v>
      </c>
      <c r="G128" s="183">
        <v>230</v>
      </c>
      <c r="H128" s="110">
        <f ca="1">IF(Import1!$O$6=4,"--",VLOOKUP(B128,Import1!A:D,Import1!$O$6+1,0))</f>
        <v>4828</v>
      </c>
      <c r="I128" s="89">
        <v>2</v>
      </c>
      <c r="J128" s="63">
        <f>IF(I128=1,Grupe!$L$22,Grupe!$M$22)</f>
        <v>0</v>
      </c>
      <c r="K128" s="110">
        <f ca="1">IF(Import1!$O$6=4,"--",H128*(100-J128)/100)</f>
        <v>4828</v>
      </c>
      <c r="L128" s="62"/>
      <c r="M128" s="62"/>
      <c r="N128" s="62"/>
      <c r="O128" s="62"/>
    </row>
    <row r="129" spans="1:15" x14ac:dyDescent="0.45">
      <c r="A129" s="179" t="s">
        <v>1632</v>
      </c>
      <c r="B129" s="180">
        <v>21503</v>
      </c>
      <c r="C129" s="181" t="s">
        <v>53</v>
      </c>
      <c r="D129" s="181" t="s">
        <v>1103</v>
      </c>
      <c r="E129" s="182">
        <v>15</v>
      </c>
      <c r="F129" s="183">
        <v>72</v>
      </c>
      <c r="G129" s="183">
        <v>255</v>
      </c>
      <c r="H129" s="110">
        <f ca="1">IF(Import1!$O$6=4,"--",VLOOKUP(B129,Import1!A:D,Import1!$O$6+1,0))</f>
        <v>5649</v>
      </c>
      <c r="I129" s="89">
        <v>2</v>
      </c>
      <c r="J129" s="63">
        <f>IF(I129=1,Grupe!$L$22,Grupe!$M$22)</f>
        <v>0</v>
      </c>
      <c r="K129" s="110">
        <f ca="1">IF(Import1!$O$6=4,"--",H129*(100-J129)/100)</f>
        <v>5649</v>
      </c>
      <c r="L129" s="62"/>
      <c r="M129" s="62"/>
      <c r="N129" s="62"/>
      <c r="O129" s="62"/>
    </row>
    <row r="130" spans="1:15" x14ac:dyDescent="0.45">
      <c r="A130" s="179" t="s">
        <v>1633</v>
      </c>
      <c r="B130" s="180">
        <v>21504</v>
      </c>
      <c r="C130" s="181" t="s">
        <v>43</v>
      </c>
      <c r="D130" s="181" t="s">
        <v>1103</v>
      </c>
      <c r="E130" s="182">
        <v>13.2</v>
      </c>
      <c r="F130" s="183">
        <v>72</v>
      </c>
      <c r="G130" s="183">
        <v>260</v>
      </c>
      <c r="H130" s="110">
        <f ca="1">IF(Import1!$O$6=4,"--",VLOOKUP(B130,Import1!A:D,Import1!$O$6+1,0))</f>
        <v>5608</v>
      </c>
      <c r="I130" s="89">
        <v>2</v>
      </c>
      <c r="J130" s="63">
        <f>IF(I130=1,Grupe!$L$22,Grupe!$M$22)</f>
        <v>0</v>
      </c>
      <c r="K130" s="110">
        <f ca="1">IF(Import1!$O$6=4,"--",H130*(100-J130)/100)</f>
        <v>5608</v>
      </c>
      <c r="L130" s="62"/>
      <c r="M130" s="62"/>
      <c r="N130" s="62"/>
      <c r="O130" s="62"/>
    </row>
    <row r="131" spans="1:15" x14ac:dyDescent="0.45">
      <c r="A131" s="179" t="s">
        <v>1634</v>
      </c>
      <c r="B131" s="180">
        <v>21505</v>
      </c>
      <c r="C131" s="181" t="s">
        <v>45</v>
      </c>
      <c r="D131" s="181" t="s">
        <v>1103</v>
      </c>
      <c r="E131" s="182">
        <v>15.9</v>
      </c>
      <c r="F131" s="183">
        <v>96</v>
      </c>
      <c r="G131" s="183">
        <v>350</v>
      </c>
      <c r="H131" s="110">
        <f ca="1">IF(Import1!$O$6=4,"--",VLOOKUP(B131,Import1!A:D,Import1!$O$6+1,0))</f>
        <v>6509</v>
      </c>
      <c r="I131" s="89">
        <v>2</v>
      </c>
      <c r="J131" s="63">
        <f>IF(I131=1,Grupe!$L$22,Grupe!$M$22)</f>
        <v>0</v>
      </c>
      <c r="K131" s="110">
        <f ca="1">IF(Import1!$O$6=4,"--",H131*(100-J131)/100)</f>
        <v>6509</v>
      </c>
      <c r="L131" s="62"/>
      <c r="M131" s="62"/>
      <c r="N131" s="62"/>
      <c r="O131" s="62"/>
    </row>
    <row r="132" spans="1:15" x14ac:dyDescent="0.45">
      <c r="A132" s="179" t="s">
        <v>1635</v>
      </c>
      <c r="B132" s="180">
        <v>21506</v>
      </c>
      <c r="C132" s="181" t="s">
        <v>54</v>
      </c>
      <c r="D132" s="181" t="s">
        <v>1103</v>
      </c>
      <c r="E132" s="182">
        <v>17.2</v>
      </c>
      <c r="F132" s="183">
        <v>120</v>
      </c>
      <c r="G132" s="183">
        <v>385</v>
      </c>
      <c r="H132" s="110">
        <f ca="1">IF(Import1!$O$6=4,"--",VLOOKUP(B132,Import1!A:D,Import1!$O$6+1,0))</f>
        <v>7123</v>
      </c>
      <c r="I132" s="89">
        <v>2</v>
      </c>
      <c r="J132" s="63">
        <f>IF(I132=1,Grupe!$L$22,Grupe!$M$22)</f>
        <v>0</v>
      </c>
      <c r="K132" s="110">
        <f ca="1">IF(Import1!$O$6=4,"--",H132*(100-J132)/100)</f>
        <v>7123</v>
      </c>
      <c r="L132" s="62"/>
      <c r="M132" s="62"/>
      <c r="N132" s="62"/>
      <c r="O132" s="62"/>
    </row>
    <row r="133" spans="1:15" x14ac:dyDescent="0.45">
      <c r="A133" s="179" t="s">
        <v>1636</v>
      </c>
      <c r="B133" s="180">
        <v>21507</v>
      </c>
      <c r="C133" s="181" t="s">
        <v>46</v>
      </c>
      <c r="D133" s="181" t="s">
        <v>1103</v>
      </c>
      <c r="E133" s="182">
        <v>17.5</v>
      </c>
      <c r="F133" s="183">
        <v>154</v>
      </c>
      <c r="G133" s="183">
        <v>450</v>
      </c>
      <c r="H133" s="110">
        <f ca="1">IF(Import1!$O$6=4,"--",VLOOKUP(B133,Import1!A:D,Import1!$O$6+1,0))</f>
        <v>10450</v>
      </c>
      <c r="I133" s="89">
        <v>2</v>
      </c>
      <c r="J133" s="63">
        <f>IF(I133=1,Grupe!$L$22,Grupe!$M$22)</f>
        <v>0</v>
      </c>
      <c r="K133" s="110">
        <f ca="1">IF(Import1!$O$6=4,"--",H133*(100-J133)/100)</f>
        <v>10450</v>
      </c>
      <c r="L133" s="62"/>
      <c r="M133" s="62"/>
      <c r="N133" s="62"/>
      <c r="O133" s="62"/>
    </row>
    <row r="134" spans="1:15" x14ac:dyDescent="0.45">
      <c r="A134" s="179" t="s">
        <v>1637</v>
      </c>
      <c r="B134" s="180">
        <v>21508</v>
      </c>
      <c r="C134" s="181" t="s">
        <v>47</v>
      </c>
      <c r="D134" s="181" t="s">
        <v>1103</v>
      </c>
      <c r="E134" s="182">
        <v>18.8</v>
      </c>
      <c r="F134" s="183">
        <v>230</v>
      </c>
      <c r="G134" s="183">
        <v>560</v>
      </c>
      <c r="H134" s="110">
        <f ca="1">IF(Import1!$O$6=4,"--",VLOOKUP(B134,Import1!A:D,Import1!$O$6+1,0))</f>
        <v>12759</v>
      </c>
      <c r="I134" s="89">
        <v>2</v>
      </c>
      <c r="J134" s="63">
        <f>IF(I134=1,Grupe!$L$22,Grupe!$M$22)</f>
        <v>0</v>
      </c>
      <c r="K134" s="110">
        <f ca="1">IF(Import1!$O$6=4,"--",H134*(100-J134)/100)</f>
        <v>12759</v>
      </c>
      <c r="L134" s="62"/>
      <c r="M134" s="62"/>
      <c r="N134" s="62"/>
      <c r="O134" s="62"/>
    </row>
    <row r="135" spans="1:15" x14ac:dyDescent="0.45">
      <c r="A135" s="179" t="s">
        <v>1638</v>
      </c>
      <c r="B135" s="180">
        <v>21509</v>
      </c>
      <c r="C135" s="181" t="s">
        <v>48</v>
      </c>
      <c r="D135" s="181" t="s">
        <v>1103</v>
      </c>
      <c r="E135" s="182">
        <v>23</v>
      </c>
      <c r="F135" s="183">
        <v>384</v>
      </c>
      <c r="G135" s="183">
        <v>860</v>
      </c>
      <c r="H135" s="110">
        <f ca="1">IF(Import1!$O$6=4,"--",VLOOKUP(B135,Import1!A:D,Import1!$O$6+1,0))</f>
        <v>19627</v>
      </c>
      <c r="I135" s="89">
        <v>2</v>
      </c>
      <c r="J135" s="63">
        <f>IF(I135=1,Grupe!$L$22,Grupe!$M$22)</f>
        <v>0</v>
      </c>
      <c r="K135" s="110">
        <f ca="1">IF(Import1!$O$6=4,"--",H135*(100-J135)/100)</f>
        <v>19627</v>
      </c>
      <c r="L135" s="62"/>
      <c r="M135" s="62"/>
      <c r="N135" s="62"/>
      <c r="O135" s="62"/>
    </row>
    <row r="136" spans="1:15" x14ac:dyDescent="0.45">
      <c r="A136" s="179" t="s">
        <v>1639</v>
      </c>
      <c r="B136" s="180">
        <v>21510</v>
      </c>
      <c r="C136" s="181" t="s">
        <v>49</v>
      </c>
      <c r="D136" s="181" t="s">
        <v>1103</v>
      </c>
      <c r="E136" s="182">
        <v>27.3</v>
      </c>
      <c r="F136" s="183">
        <v>614</v>
      </c>
      <c r="G136" s="183">
        <v>1350</v>
      </c>
      <c r="H136" s="110">
        <f ca="1">IF(Import1!$O$6=4,"--",VLOOKUP(B136,Import1!A:D,Import1!$O$6+1,0))</f>
        <v>30573</v>
      </c>
      <c r="I136" s="89">
        <v>2</v>
      </c>
      <c r="J136" s="63">
        <f>IF(I136=1,Grupe!$L$22,Grupe!$M$22)</f>
        <v>0</v>
      </c>
      <c r="K136" s="110">
        <f ca="1">IF(Import1!$O$6=4,"--",H136*(100-J136)/100)</f>
        <v>30573</v>
      </c>
      <c r="L136" s="62"/>
      <c r="M136" s="62"/>
      <c r="N136" s="62"/>
      <c r="O136" s="62"/>
    </row>
    <row r="137" spans="1:15" x14ac:dyDescent="0.45">
      <c r="A137" s="179" t="s">
        <v>1640</v>
      </c>
      <c r="B137" s="180">
        <v>21511</v>
      </c>
      <c r="C137" s="181" t="s">
        <v>50</v>
      </c>
      <c r="D137" s="181" t="s">
        <v>1103</v>
      </c>
      <c r="E137" s="182">
        <v>34.5</v>
      </c>
      <c r="F137" s="183">
        <v>960</v>
      </c>
      <c r="G137" s="183">
        <v>2010</v>
      </c>
      <c r="H137" s="110">
        <f ca="1">IF(Import1!$O$6=4,"--",VLOOKUP(B137,Import1!A:D,Import1!$O$6+1,0))</f>
        <v>42679</v>
      </c>
      <c r="I137" s="89">
        <v>2</v>
      </c>
      <c r="J137" s="63">
        <f>IF(I137=1,Grupe!$L$22,Grupe!$M$22)</f>
        <v>0</v>
      </c>
      <c r="K137" s="110">
        <f ca="1">IF(Import1!$O$6=4,"--",H137*(100-J137)/100)</f>
        <v>42679</v>
      </c>
      <c r="L137" s="62"/>
      <c r="M137" s="62"/>
      <c r="N137" s="62"/>
      <c r="O137" s="62"/>
    </row>
    <row r="138" spans="1:15" x14ac:dyDescent="0.45">
      <c r="A138" s="179" t="s">
        <v>1641</v>
      </c>
      <c r="B138" s="180">
        <v>21512</v>
      </c>
      <c r="C138" s="181" t="s">
        <v>51</v>
      </c>
      <c r="D138" s="181" t="s">
        <v>1103</v>
      </c>
      <c r="E138" s="182">
        <v>36.4</v>
      </c>
      <c r="F138" s="183">
        <v>1344</v>
      </c>
      <c r="G138" s="183">
        <v>2590</v>
      </c>
      <c r="H138" s="110">
        <f ca="1">IF(Import1!$O$6=4,"--",VLOOKUP(B138,Import1!A:D,Import1!$O$6+1,0))</f>
        <v>56986</v>
      </c>
      <c r="I138" s="89">
        <v>2</v>
      </c>
      <c r="J138" s="63">
        <f>IF(I138=1,Grupe!$L$22,Grupe!$M$22)</f>
        <v>0</v>
      </c>
      <c r="K138" s="110">
        <f ca="1">IF(Import1!$O$6=4,"--",H138*(100-J138)/100)</f>
        <v>56986</v>
      </c>
      <c r="L138" s="62"/>
      <c r="M138" s="62"/>
      <c r="N138" s="62"/>
      <c r="O138" s="62"/>
    </row>
    <row r="139" spans="1:15" x14ac:dyDescent="0.45">
      <c r="A139" s="179" t="s">
        <v>1642</v>
      </c>
      <c r="B139" s="180">
        <v>21513</v>
      </c>
      <c r="C139" s="181" t="s">
        <v>52</v>
      </c>
      <c r="D139" s="181" t="s">
        <v>1103</v>
      </c>
      <c r="E139" s="182">
        <v>41.5</v>
      </c>
      <c r="F139" s="183">
        <v>1920</v>
      </c>
      <c r="G139" s="183">
        <v>3660</v>
      </c>
      <c r="H139" s="110">
        <f ca="1">IF(Import1!$O$6=4,"--",VLOOKUP(B139,Import1!A:D,Import1!$O$6+1,0))</f>
        <v>76059</v>
      </c>
      <c r="I139" s="89">
        <v>2</v>
      </c>
      <c r="J139" s="63">
        <f>IF(I139=1,Grupe!$L$22,Grupe!$M$22)</f>
        <v>0</v>
      </c>
      <c r="K139" s="110">
        <f ca="1">IF(Import1!$O$6=4,"--",H139*(100-J139)/100)</f>
        <v>76059</v>
      </c>
      <c r="L139" s="62"/>
      <c r="M139" s="62"/>
      <c r="N139" s="62"/>
      <c r="O139" s="62"/>
    </row>
    <row r="140" spans="1:15" x14ac:dyDescent="0.45">
      <c r="A140" s="179" t="s">
        <v>1643</v>
      </c>
      <c r="B140" s="180">
        <v>21514</v>
      </c>
      <c r="C140" s="181" t="s">
        <v>55</v>
      </c>
      <c r="D140" s="181" t="s">
        <v>1103</v>
      </c>
      <c r="E140" s="182">
        <v>19.399999999999999</v>
      </c>
      <c r="F140" s="183">
        <v>192</v>
      </c>
      <c r="G140" s="183">
        <v>560</v>
      </c>
      <c r="H140" s="110">
        <f ca="1">IF(Import1!$O$6=4,"--",VLOOKUP(B140,Import1!A:D,Import1!$O$6+1,0))</f>
        <v>12014</v>
      </c>
      <c r="I140" s="89">
        <v>2</v>
      </c>
      <c r="J140" s="63">
        <f>IF(I140=1,Grupe!$L$22,Grupe!$M$22)</f>
        <v>0</v>
      </c>
      <c r="K140" s="110">
        <f ca="1">IF(Import1!$O$6=4,"--",H140*(100-J140)/100)</f>
        <v>12014</v>
      </c>
      <c r="L140" s="62"/>
      <c r="M140" s="62"/>
      <c r="N140" s="62"/>
      <c r="O140" s="62"/>
    </row>
    <row r="141" spans="1:15" x14ac:dyDescent="0.45">
      <c r="A141" s="179" t="s">
        <v>1644</v>
      </c>
      <c r="B141" s="180">
        <v>21515</v>
      </c>
      <c r="C141" s="181" t="s">
        <v>56</v>
      </c>
      <c r="D141" s="181" t="s">
        <v>1103</v>
      </c>
      <c r="E141" s="182">
        <v>21.4</v>
      </c>
      <c r="F141" s="183">
        <v>288</v>
      </c>
      <c r="G141" s="183">
        <v>670</v>
      </c>
      <c r="H141" s="110">
        <f ca="1">IF(Import1!$O$6=4,"--",VLOOKUP(B141,Import1!A:D,Import1!$O$6+1,0))</f>
        <v>16954</v>
      </c>
      <c r="I141" s="89">
        <v>2</v>
      </c>
      <c r="J141" s="63">
        <f>IF(I141=1,Grupe!$L$22,Grupe!$M$22)</f>
        <v>0</v>
      </c>
      <c r="K141" s="110">
        <f ca="1">IF(Import1!$O$6=4,"--",H141*(100-J141)/100)</f>
        <v>16954</v>
      </c>
      <c r="L141" s="62"/>
      <c r="M141" s="62"/>
      <c r="N141" s="62"/>
      <c r="O141" s="62"/>
    </row>
    <row r="142" spans="1:15" x14ac:dyDescent="0.45">
      <c r="A142" s="179" t="s">
        <v>1645</v>
      </c>
      <c r="B142" s="180">
        <v>21516</v>
      </c>
      <c r="C142" s="181" t="s">
        <v>57</v>
      </c>
      <c r="D142" s="181" t="s">
        <v>1103</v>
      </c>
      <c r="E142" s="182">
        <v>23.5</v>
      </c>
      <c r="F142" s="183">
        <v>480</v>
      </c>
      <c r="G142" s="183">
        <v>1000</v>
      </c>
      <c r="H142" s="110">
        <f ca="1">IF(Import1!$O$6=4,"--",VLOOKUP(B142,Import1!A:D,Import1!$O$6+1,0))</f>
        <v>25285</v>
      </c>
      <c r="I142" s="89">
        <v>2</v>
      </c>
      <c r="J142" s="63">
        <f>IF(I142=1,Grupe!$L$22,Grupe!$M$22)</f>
        <v>0</v>
      </c>
      <c r="K142" s="110">
        <f ca="1">IF(Import1!$O$6=4,"--",H142*(100-J142)/100)</f>
        <v>25285</v>
      </c>
      <c r="L142" s="62"/>
      <c r="M142" s="62"/>
      <c r="N142" s="62"/>
      <c r="O142" s="62"/>
    </row>
    <row r="143" spans="1:15" x14ac:dyDescent="0.45">
      <c r="A143" s="179" t="s">
        <v>1792</v>
      </c>
      <c r="B143" s="180">
        <v>31601</v>
      </c>
      <c r="C143" s="181" t="s">
        <v>58</v>
      </c>
      <c r="D143" s="181" t="s">
        <v>252</v>
      </c>
      <c r="E143" s="182" t="s">
        <v>716</v>
      </c>
      <c r="F143" s="183">
        <v>4.8</v>
      </c>
      <c r="G143" s="183">
        <v>9</v>
      </c>
      <c r="H143" s="110">
        <f ca="1">IF(Import1!$O$6=4,"--",VLOOKUP(B143,Import1!A:D,Import1!$O$6+1,0))</f>
        <v>221</v>
      </c>
      <c r="I143" s="89">
        <v>2</v>
      </c>
      <c r="J143" s="63">
        <f>IF(I143=1,Grupe!$L$22,Grupe!$M$22)</f>
        <v>0</v>
      </c>
      <c r="K143" s="110">
        <f ca="1">IF(Import1!$O$6=4,"--",H143*(100-J143)/100)</f>
        <v>221</v>
      </c>
      <c r="L143" s="62"/>
      <c r="M143" s="62"/>
      <c r="N143" s="62"/>
      <c r="O143" s="62"/>
    </row>
    <row r="144" spans="1:15" x14ac:dyDescent="0.45">
      <c r="A144" s="179" t="s">
        <v>1793</v>
      </c>
      <c r="B144" s="180">
        <v>31602</v>
      </c>
      <c r="C144" s="181" t="s">
        <v>164</v>
      </c>
      <c r="D144" s="181" t="s">
        <v>252</v>
      </c>
      <c r="E144" s="182" t="s">
        <v>604</v>
      </c>
      <c r="F144" s="183">
        <v>7.68</v>
      </c>
      <c r="G144" s="183">
        <v>12</v>
      </c>
      <c r="H144" s="110">
        <f ca="1">IF(Import1!$O$6=4,"--",VLOOKUP(B144,Import1!A:D,Import1!$O$6+1,0))</f>
        <v>323</v>
      </c>
      <c r="I144" s="89">
        <v>2</v>
      </c>
      <c r="J144" s="63">
        <f>IF(I144=1,Grupe!$L$22,Grupe!$M$22)</f>
        <v>0</v>
      </c>
      <c r="K144" s="110">
        <f ca="1">IF(Import1!$O$6=4,"--",H144*(100-J144)/100)</f>
        <v>323</v>
      </c>
      <c r="L144" s="62"/>
      <c r="M144" s="62"/>
      <c r="N144" s="62"/>
      <c r="O144" s="62"/>
    </row>
    <row r="145" spans="1:15" x14ac:dyDescent="0.45">
      <c r="A145" s="179" t="s">
        <v>1794</v>
      </c>
      <c r="B145" s="180">
        <v>31603</v>
      </c>
      <c r="C145" s="181" t="s">
        <v>165</v>
      </c>
      <c r="D145" s="181" t="s">
        <v>252</v>
      </c>
      <c r="E145" s="182" t="s">
        <v>585</v>
      </c>
      <c r="F145" s="183">
        <v>9.6</v>
      </c>
      <c r="G145" s="183">
        <v>14</v>
      </c>
      <c r="H145" s="110">
        <f ca="1">IF(Import1!$O$6=4,"--",VLOOKUP(B145,Import1!A:D,Import1!$O$6+1,0))</f>
        <v>393</v>
      </c>
      <c r="I145" s="89">
        <v>2</v>
      </c>
      <c r="J145" s="63">
        <f>IF(I145=1,Grupe!$L$22,Grupe!$M$22)</f>
        <v>0</v>
      </c>
      <c r="K145" s="110">
        <f ca="1">IF(Import1!$O$6=4,"--",H145*(100-J145)/100)</f>
        <v>393</v>
      </c>
      <c r="L145" s="62"/>
      <c r="M145" s="62"/>
      <c r="N145" s="62"/>
      <c r="O145" s="62"/>
    </row>
    <row r="146" spans="1:15" x14ac:dyDescent="0.45">
      <c r="A146" s="179" t="s">
        <v>1795</v>
      </c>
      <c r="B146" s="180">
        <v>31604</v>
      </c>
      <c r="C146" s="181" t="s">
        <v>166</v>
      </c>
      <c r="D146" s="181" t="s">
        <v>252</v>
      </c>
      <c r="E146" s="182" t="s">
        <v>605</v>
      </c>
      <c r="F146" s="183">
        <v>14.4</v>
      </c>
      <c r="G146" s="183">
        <v>18</v>
      </c>
      <c r="H146" s="110">
        <f ca="1">IF(Import1!$O$6=4,"--",VLOOKUP(B146,Import1!A:D,Import1!$O$6+1,0))</f>
        <v>488</v>
      </c>
      <c r="I146" s="89">
        <v>2</v>
      </c>
      <c r="J146" s="63">
        <f>IF(I146=1,Grupe!$L$22,Grupe!$M$22)</f>
        <v>0</v>
      </c>
      <c r="K146" s="110">
        <f ca="1">IF(Import1!$O$6=4,"--",H146*(100-J146)/100)</f>
        <v>488</v>
      </c>
      <c r="L146" s="62"/>
      <c r="M146" s="62"/>
      <c r="N146" s="62"/>
      <c r="O146" s="62"/>
    </row>
    <row r="147" spans="1:15" x14ac:dyDescent="0.45">
      <c r="A147" s="179" t="s">
        <v>1796</v>
      </c>
      <c r="B147" s="180">
        <v>31605</v>
      </c>
      <c r="C147" s="181" t="s">
        <v>167</v>
      </c>
      <c r="D147" s="181" t="s">
        <v>252</v>
      </c>
      <c r="E147" s="182" t="s">
        <v>606</v>
      </c>
      <c r="F147" s="183">
        <v>24</v>
      </c>
      <c r="G147" s="183">
        <v>35</v>
      </c>
      <c r="H147" s="110">
        <f ca="1">IF(Import1!$O$6=4,"--",VLOOKUP(B147,Import1!A:D,Import1!$O$6+1,0))</f>
        <v>774</v>
      </c>
      <c r="I147" s="89">
        <v>2</v>
      </c>
      <c r="J147" s="63">
        <f>IF(I147=1,Grupe!$L$22,Grupe!$M$22)</f>
        <v>0</v>
      </c>
      <c r="K147" s="110">
        <f ca="1">IF(Import1!$O$6=4,"--",H147*(100-J147)/100)</f>
        <v>774</v>
      </c>
      <c r="L147" s="62"/>
      <c r="M147" s="62"/>
      <c r="N147" s="62"/>
      <c r="O147" s="62"/>
    </row>
    <row r="148" spans="1:15" x14ac:dyDescent="0.45">
      <c r="A148" s="179" t="s">
        <v>1797</v>
      </c>
      <c r="B148" s="180">
        <v>31606</v>
      </c>
      <c r="C148" s="181" t="s">
        <v>168</v>
      </c>
      <c r="D148" s="181" t="s">
        <v>252</v>
      </c>
      <c r="E148" s="182" t="s">
        <v>616</v>
      </c>
      <c r="F148" s="183">
        <v>38.4</v>
      </c>
      <c r="G148" s="183">
        <v>55</v>
      </c>
      <c r="H148" s="110">
        <f ca="1">IF(Import1!$O$6=4,"--",VLOOKUP(B148,Import1!A:D,Import1!$O$6+1,0))</f>
        <v>1267</v>
      </c>
      <c r="I148" s="89">
        <v>2</v>
      </c>
      <c r="J148" s="63">
        <f>IF(I148=1,Grupe!$L$22,Grupe!$M$22)</f>
        <v>0</v>
      </c>
      <c r="K148" s="110">
        <f ca="1">IF(Import1!$O$6=4,"--",H148*(100-J148)/100)</f>
        <v>1267</v>
      </c>
      <c r="L148" s="62"/>
      <c r="M148" s="62"/>
      <c r="N148" s="62"/>
      <c r="O148" s="62"/>
    </row>
    <row r="149" spans="1:15" x14ac:dyDescent="0.45">
      <c r="A149" s="179" t="s">
        <v>1798</v>
      </c>
      <c r="B149" s="180">
        <v>31607</v>
      </c>
      <c r="C149" s="181" t="s">
        <v>169</v>
      </c>
      <c r="D149" s="181" t="s">
        <v>252</v>
      </c>
      <c r="E149" s="182" t="s">
        <v>615</v>
      </c>
      <c r="F149" s="183">
        <v>57.6</v>
      </c>
      <c r="G149" s="183">
        <v>71</v>
      </c>
      <c r="H149" s="110">
        <f ca="1">IF(Import1!$O$6=4,"--",VLOOKUP(B149,Import1!A:D,Import1!$O$6+1,0))</f>
        <v>1888</v>
      </c>
      <c r="I149" s="89">
        <v>2</v>
      </c>
      <c r="J149" s="63">
        <f>IF(I149=1,Grupe!$L$22,Grupe!$M$22)</f>
        <v>0</v>
      </c>
      <c r="K149" s="110">
        <f ca="1">IF(Import1!$O$6=4,"--",H149*(100-J149)/100)</f>
        <v>1888</v>
      </c>
      <c r="L149" s="62"/>
      <c r="M149" s="62"/>
      <c r="N149" s="62"/>
      <c r="O149" s="62"/>
    </row>
    <row r="150" spans="1:15" x14ac:dyDescent="0.45">
      <c r="A150" s="179" t="s">
        <v>1799</v>
      </c>
      <c r="B150" s="180">
        <v>31608</v>
      </c>
      <c r="C150" s="181" t="s">
        <v>59</v>
      </c>
      <c r="D150" s="181" t="s">
        <v>252</v>
      </c>
      <c r="E150" s="182" t="s">
        <v>592</v>
      </c>
      <c r="F150" s="183">
        <v>96</v>
      </c>
      <c r="G150" s="183">
        <v>110</v>
      </c>
      <c r="H150" s="110">
        <f ca="1">IF(Import1!$O$6=4,"--",VLOOKUP(B150,Import1!A:D,Import1!$O$6+1,0))</f>
        <v>3258</v>
      </c>
      <c r="I150" s="89">
        <v>2</v>
      </c>
      <c r="J150" s="63">
        <f>IF(I150=1,Grupe!$L$22,Grupe!$M$22)</f>
        <v>0</v>
      </c>
      <c r="K150" s="110">
        <f ca="1">IF(Import1!$O$6=4,"--",H150*(100-J150)/100)</f>
        <v>3258</v>
      </c>
      <c r="L150" s="62"/>
      <c r="M150" s="62"/>
      <c r="N150" s="62"/>
      <c r="O150" s="62"/>
    </row>
    <row r="151" spans="1:15" x14ac:dyDescent="0.45">
      <c r="A151" s="179" t="s">
        <v>1800</v>
      </c>
      <c r="B151" s="180">
        <v>31609</v>
      </c>
      <c r="C151" s="181" t="s">
        <v>60</v>
      </c>
      <c r="D151" s="181" t="s">
        <v>252</v>
      </c>
      <c r="E151" s="182" t="s">
        <v>717</v>
      </c>
      <c r="F151" s="183">
        <v>153.6</v>
      </c>
      <c r="G151" s="183">
        <v>188</v>
      </c>
      <c r="H151" s="110">
        <f ca="1">IF(Import1!$O$6=4,"--",VLOOKUP(B151,Import1!A:D,Import1!$O$6+1,0))</f>
        <v>5733</v>
      </c>
      <c r="I151" s="89">
        <v>2</v>
      </c>
      <c r="J151" s="63">
        <f>IF(I151=1,Grupe!$L$22,Grupe!$M$22)</f>
        <v>0</v>
      </c>
      <c r="K151" s="110">
        <f ca="1">IF(Import1!$O$6=4,"--",H151*(100-J151)/100)</f>
        <v>5733</v>
      </c>
      <c r="L151" s="62"/>
      <c r="M151" s="62"/>
      <c r="N151" s="62"/>
      <c r="O151" s="62"/>
    </row>
    <row r="152" spans="1:15" x14ac:dyDescent="0.45">
      <c r="A152" s="179" t="s">
        <v>1801</v>
      </c>
      <c r="B152" s="180">
        <v>31610</v>
      </c>
      <c r="C152" s="181" t="s">
        <v>61</v>
      </c>
      <c r="D152" s="181" t="s">
        <v>252</v>
      </c>
      <c r="E152" s="182" t="s">
        <v>563</v>
      </c>
      <c r="F152" s="183">
        <v>240</v>
      </c>
      <c r="G152" s="183">
        <v>296</v>
      </c>
      <c r="H152" s="110">
        <f ca="1">IF(Import1!$O$6=4,"--",VLOOKUP(B152,Import1!A:D,Import1!$O$6+1,0))</f>
        <v>9177</v>
      </c>
      <c r="I152" s="89">
        <v>2</v>
      </c>
      <c r="J152" s="63">
        <f>IF(I152=1,Grupe!$L$22,Grupe!$M$22)</f>
        <v>0</v>
      </c>
      <c r="K152" s="110">
        <f ca="1">IF(Import1!$O$6=4,"--",H152*(100-J152)/100)</f>
        <v>9177</v>
      </c>
      <c r="L152" s="62"/>
      <c r="M152" s="62"/>
      <c r="N152" s="62"/>
      <c r="O152" s="62"/>
    </row>
    <row r="153" spans="1:15" x14ac:dyDescent="0.45">
      <c r="A153" s="179" t="s">
        <v>1802</v>
      </c>
      <c r="B153" s="180">
        <v>31611</v>
      </c>
      <c r="C153" s="181" t="s">
        <v>62</v>
      </c>
      <c r="D153" s="181" t="s">
        <v>252</v>
      </c>
      <c r="E153" s="182" t="s">
        <v>718</v>
      </c>
      <c r="F153" s="183">
        <v>336</v>
      </c>
      <c r="G153" s="183">
        <v>400</v>
      </c>
      <c r="H153" s="110">
        <f ca="1">IF(Import1!$O$6=4,"--",VLOOKUP(B153,Import1!A:D,Import1!$O$6+1,0))</f>
        <v>12341</v>
      </c>
      <c r="I153" s="89">
        <v>2</v>
      </c>
      <c r="J153" s="63">
        <f>IF(I153=1,Grupe!$L$22,Grupe!$M$22)</f>
        <v>0</v>
      </c>
      <c r="K153" s="110">
        <f ca="1">IF(Import1!$O$6=4,"--",H153*(100-J153)/100)</f>
        <v>12341</v>
      </c>
      <c r="L153" s="62"/>
      <c r="M153" s="62"/>
      <c r="N153" s="62"/>
      <c r="O153" s="62"/>
    </row>
    <row r="154" spans="1:15" x14ac:dyDescent="0.45">
      <c r="A154" s="179" t="s">
        <v>1803</v>
      </c>
      <c r="B154" s="180">
        <v>31701</v>
      </c>
      <c r="C154" s="181" t="s">
        <v>63</v>
      </c>
      <c r="D154" s="181" t="s">
        <v>253</v>
      </c>
      <c r="E154" s="182">
        <v>6.4</v>
      </c>
      <c r="F154" s="183">
        <v>14.4</v>
      </c>
      <c r="G154" s="183">
        <v>57</v>
      </c>
      <c r="H154" s="110">
        <f ca="1">IF(Import1!$O$6=4,"--",VLOOKUP(B154,Import1!A:D,Import1!$O$6+1,0))</f>
        <v>1071</v>
      </c>
      <c r="I154" s="89">
        <v>2</v>
      </c>
      <c r="J154" s="63">
        <f>IF(I154=1,Grupe!$L$22,Grupe!$M$22)</f>
        <v>0</v>
      </c>
      <c r="K154" s="110">
        <f ca="1">IF(Import1!$O$6=4,"--",H154*(100-J154)/100)</f>
        <v>1071</v>
      </c>
      <c r="L154" s="62"/>
      <c r="M154" s="62"/>
      <c r="N154" s="62"/>
      <c r="O154" s="62"/>
    </row>
    <row r="155" spans="1:15" x14ac:dyDescent="0.45">
      <c r="A155" s="179" t="s">
        <v>1804</v>
      </c>
      <c r="B155" s="180">
        <v>31702</v>
      </c>
      <c r="C155" s="181" t="s">
        <v>65</v>
      </c>
      <c r="D155" s="181" t="s">
        <v>253</v>
      </c>
      <c r="E155" s="182" t="s">
        <v>618</v>
      </c>
      <c r="F155" s="183">
        <v>22.08</v>
      </c>
      <c r="G155" s="183">
        <v>67</v>
      </c>
      <c r="H155" s="110">
        <f ca="1">IF(Import1!$O$6=4,"--",VLOOKUP(B155,Import1!A:D,Import1!$O$6+1,0))</f>
        <v>1479</v>
      </c>
      <c r="I155" s="89">
        <v>2</v>
      </c>
      <c r="J155" s="63">
        <f>IF(I155=1,Grupe!$L$22,Grupe!$M$22)</f>
        <v>0</v>
      </c>
      <c r="K155" s="110">
        <f ca="1">IF(Import1!$O$6=4,"--",H155*(100-J155)/100)</f>
        <v>1479</v>
      </c>
      <c r="L155" s="62"/>
      <c r="M155" s="62"/>
      <c r="N155" s="62"/>
      <c r="O155" s="62"/>
    </row>
    <row r="156" spans="1:15" x14ac:dyDescent="0.45">
      <c r="A156" s="179" t="s">
        <v>1805</v>
      </c>
      <c r="B156" s="180">
        <v>31703</v>
      </c>
      <c r="C156" s="181" t="s">
        <v>66</v>
      </c>
      <c r="D156" s="181" t="s">
        <v>253</v>
      </c>
      <c r="E156" s="182" t="s">
        <v>621</v>
      </c>
      <c r="F156" s="183">
        <v>28.8</v>
      </c>
      <c r="G156" s="183">
        <v>82</v>
      </c>
      <c r="H156" s="110">
        <f ca="1">IF(Import1!$O$6=4,"--",VLOOKUP(B156,Import1!A:D,Import1!$O$6+1,0))</f>
        <v>1740</v>
      </c>
      <c r="I156" s="89">
        <v>2</v>
      </c>
      <c r="J156" s="63">
        <f>IF(I156=1,Grupe!$L$22,Grupe!$M$22)</f>
        <v>0</v>
      </c>
      <c r="K156" s="110">
        <f ca="1">IF(Import1!$O$6=4,"--",H156*(100-J156)/100)</f>
        <v>1740</v>
      </c>
      <c r="L156" s="62"/>
      <c r="M156" s="62"/>
      <c r="N156" s="62"/>
      <c r="O156" s="62"/>
    </row>
    <row r="157" spans="1:15" x14ac:dyDescent="0.45">
      <c r="A157" s="179" t="s">
        <v>1806</v>
      </c>
      <c r="B157" s="180">
        <v>31704</v>
      </c>
      <c r="C157" s="181" t="s">
        <v>64</v>
      </c>
      <c r="D157" s="181" t="s">
        <v>253</v>
      </c>
      <c r="E157" s="182" t="s">
        <v>666</v>
      </c>
      <c r="F157" s="183">
        <v>28.8</v>
      </c>
      <c r="G157" s="183">
        <v>81</v>
      </c>
      <c r="H157" s="110">
        <f ca="1">IF(Import1!$O$6=4,"--",VLOOKUP(B157,Import1!A:D,Import1!$O$6+1,0))</f>
        <v>1606</v>
      </c>
      <c r="I157" s="89">
        <v>2</v>
      </c>
      <c r="J157" s="63">
        <f>IF(I157=1,Grupe!$L$22,Grupe!$M$22)</f>
        <v>0</v>
      </c>
      <c r="K157" s="110">
        <f ca="1">IF(Import1!$O$6=4,"--",H157*(100-J157)/100)</f>
        <v>1606</v>
      </c>
      <c r="L157" s="62"/>
      <c r="M157" s="62"/>
      <c r="N157" s="62"/>
      <c r="O157" s="62"/>
    </row>
    <row r="158" spans="1:15" x14ac:dyDescent="0.45">
      <c r="A158" s="179" t="s">
        <v>1807</v>
      </c>
      <c r="B158" s="180">
        <v>31705</v>
      </c>
      <c r="C158" s="181" t="s">
        <v>67</v>
      </c>
      <c r="D158" s="181" t="s">
        <v>253</v>
      </c>
      <c r="E158" s="182">
        <v>8</v>
      </c>
      <c r="F158" s="183">
        <v>43.2</v>
      </c>
      <c r="G158" s="183">
        <v>83</v>
      </c>
      <c r="H158" s="110">
        <f ca="1">IF(Import1!$O$6=4,"--",VLOOKUP(B158,Import1!A:D,Import1!$O$6+1,0))</f>
        <v>2248</v>
      </c>
      <c r="I158" s="89">
        <v>2</v>
      </c>
      <c r="J158" s="63">
        <f>IF(I158=1,Grupe!$L$22,Grupe!$M$22)</f>
        <v>0</v>
      </c>
      <c r="K158" s="110">
        <f ca="1">IF(Import1!$O$6=4,"--",H158*(100-J158)/100)</f>
        <v>2248</v>
      </c>
      <c r="L158" s="62"/>
      <c r="M158" s="62"/>
      <c r="N158" s="62"/>
      <c r="O158" s="62"/>
    </row>
    <row r="159" spans="1:15" x14ac:dyDescent="0.45">
      <c r="A159" s="179" t="s">
        <v>1808</v>
      </c>
      <c r="B159" s="180">
        <v>31706</v>
      </c>
      <c r="C159" s="181" t="s">
        <v>69</v>
      </c>
      <c r="D159" s="181" t="s">
        <v>253</v>
      </c>
      <c r="E159" s="182" t="s">
        <v>626</v>
      </c>
      <c r="F159" s="183">
        <v>57.6</v>
      </c>
      <c r="G159" s="183">
        <v>120</v>
      </c>
      <c r="H159" s="110">
        <f ca="1">IF(Import1!$O$6=4,"--",VLOOKUP(B159,Import1!A:D,Import1!$O$6+1,0))</f>
        <v>2967</v>
      </c>
      <c r="I159" s="89">
        <v>2</v>
      </c>
      <c r="J159" s="63">
        <f>IF(I159=1,Grupe!$L$22,Grupe!$M$22)</f>
        <v>0</v>
      </c>
      <c r="K159" s="110">
        <f ca="1">IF(Import1!$O$6=4,"--",H159*(100-J159)/100)</f>
        <v>2967</v>
      </c>
      <c r="L159" s="62"/>
      <c r="M159" s="62"/>
      <c r="N159" s="62"/>
      <c r="O159" s="62"/>
    </row>
    <row r="160" spans="1:15" x14ac:dyDescent="0.45">
      <c r="A160" s="179" t="s">
        <v>1809</v>
      </c>
      <c r="B160" s="180">
        <v>31707</v>
      </c>
      <c r="C160" s="181" t="s">
        <v>71</v>
      </c>
      <c r="D160" s="181" t="s">
        <v>253</v>
      </c>
      <c r="E160" s="182" t="s">
        <v>624</v>
      </c>
      <c r="F160" s="183">
        <v>72</v>
      </c>
      <c r="G160" s="183">
        <v>145</v>
      </c>
      <c r="H160" s="110">
        <f ca="1">IF(Import1!$O$6=4,"--",VLOOKUP(B160,Import1!A:D,Import1!$O$6+1,0))</f>
        <v>4333</v>
      </c>
      <c r="I160" s="89">
        <v>2</v>
      </c>
      <c r="J160" s="63">
        <f>IF(I160=1,Grupe!$L$22,Grupe!$M$22)</f>
        <v>0</v>
      </c>
      <c r="K160" s="110">
        <f ca="1">IF(Import1!$O$6=4,"--",H160*(100-J160)/100)</f>
        <v>4333</v>
      </c>
      <c r="L160" s="62"/>
      <c r="M160" s="62"/>
      <c r="N160" s="62"/>
      <c r="O160" s="62"/>
    </row>
    <row r="161" spans="1:15" x14ac:dyDescent="0.45">
      <c r="A161" s="179" t="s">
        <v>1810</v>
      </c>
      <c r="B161" s="180">
        <v>31708</v>
      </c>
      <c r="C161" s="181" t="s">
        <v>73</v>
      </c>
      <c r="D161" s="181" t="s">
        <v>253</v>
      </c>
      <c r="E161" s="182">
        <v>11</v>
      </c>
      <c r="F161" s="183">
        <v>100.8</v>
      </c>
      <c r="G161" s="183">
        <v>200</v>
      </c>
      <c r="H161" s="110">
        <f ca="1">IF(Import1!$O$6=4,"--",VLOOKUP(B161,Import1!A:D,Import1!$O$6+1,0))</f>
        <v>5752</v>
      </c>
      <c r="I161" s="89">
        <v>2</v>
      </c>
      <c r="J161" s="63">
        <f>IF(I161=1,Grupe!$L$22,Grupe!$M$22)</f>
        <v>0</v>
      </c>
      <c r="K161" s="110">
        <f ca="1">IF(Import1!$O$6=4,"--",H161*(100-J161)/100)</f>
        <v>5752</v>
      </c>
      <c r="L161" s="62"/>
      <c r="M161" s="62"/>
      <c r="N161" s="62"/>
      <c r="O161" s="62"/>
    </row>
    <row r="162" spans="1:15" x14ac:dyDescent="0.45">
      <c r="A162" s="179" t="s">
        <v>1811</v>
      </c>
      <c r="B162" s="180">
        <v>31709</v>
      </c>
      <c r="C162" s="181" t="s">
        <v>68</v>
      </c>
      <c r="D162" s="181" t="s">
        <v>253</v>
      </c>
      <c r="E162" s="182" t="s">
        <v>624</v>
      </c>
      <c r="F162" s="183">
        <v>72</v>
      </c>
      <c r="G162" s="183">
        <v>125</v>
      </c>
      <c r="H162" s="110">
        <f ca="1">IF(Import1!$O$6=4,"--",VLOOKUP(B162,Import1!A:D,Import1!$O$6+1,0))</f>
        <v>3424</v>
      </c>
      <c r="I162" s="89">
        <v>2</v>
      </c>
      <c r="J162" s="63">
        <f>IF(I162=1,Grupe!$L$22,Grupe!$M$22)</f>
        <v>0</v>
      </c>
      <c r="K162" s="110">
        <f ca="1">IF(Import1!$O$6=4,"--",H162*(100-J162)/100)</f>
        <v>3424</v>
      </c>
      <c r="L162" s="62"/>
      <c r="M162" s="62"/>
      <c r="N162" s="62"/>
      <c r="O162" s="62"/>
    </row>
    <row r="163" spans="1:15" x14ac:dyDescent="0.45">
      <c r="A163" s="179" t="s">
        <v>1812</v>
      </c>
      <c r="B163" s="180">
        <v>31710</v>
      </c>
      <c r="C163" s="181" t="s">
        <v>70</v>
      </c>
      <c r="D163" s="181" t="s">
        <v>253</v>
      </c>
      <c r="E163" s="182" t="s">
        <v>566</v>
      </c>
      <c r="F163" s="183">
        <v>96</v>
      </c>
      <c r="G163" s="183">
        <v>180</v>
      </c>
      <c r="H163" s="110">
        <f ca="1">IF(Import1!$O$6=4,"--",VLOOKUP(B163,Import1!A:D,Import1!$O$6+1,0))</f>
        <v>4562</v>
      </c>
      <c r="I163" s="89">
        <v>2</v>
      </c>
      <c r="J163" s="63">
        <f>IF(I163=1,Grupe!$L$22,Grupe!$M$22)</f>
        <v>0</v>
      </c>
      <c r="K163" s="110">
        <f ca="1">IF(Import1!$O$6=4,"--",H163*(100-J163)/100)</f>
        <v>4562</v>
      </c>
      <c r="L163" s="62"/>
      <c r="M163" s="62"/>
      <c r="N163" s="62"/>
      <c r="O163" s="62"/>
    </row>
    <row r="164" spans="1:15" x14ac:dyDescent="0.45">
      <c r="A164" s="179" t="s">
        <v>1813</v>
      </c>
      <c r="B164" s="180">
        <v>31711</v>
      </c>
      <c r="C164" s="181" t="s">
        <v>72</v>
      </c>
      <c r="D164" s="181" t="s">
        <v>253</v>
      </c>
      <c r="E164" s="182" t="s">
        <v>720</v>
      </c>
      <c r="F164" s="183">
        <v>120</v>
      </c>
      <c r="G164" s="183">
        <v>270</v>
      </c>
      <c r="H164" s="110">
        <f ca="1">IF(Import1!$O$6=4,"--",VLOOKUP(B164,Import1!A:D,Import1!$O$6+1,0))</f>
        <v>6591</v>
      </c>
      <c r="I164" s="89">
        <v>2</v>
      </c>
      <c r="J164" s="63">
        <f>IF(I164=1,Grupe!$L$22,Grupe!$M$22)</f>
        <v>0</v>
      </c>
      <c r="K164" s="110">
        <f ca="1">IF(Import1!$O$6=4,"--",H164*(100-J164)/100)</f>
        <v>6591</v>
      </c>
      <c r="L164" s="62"/>
      <c r="M164" s="62"/>
      <c r="N164" s="62"/>
      <c r="O164" s="62"/>
    </row>
    <row r="165" spans="1:15" x14ac:dyDescent="0.45">
      <c r="A165" s="179" t="s">
        <v>1814</v>
      </c>
      <c r="B165" s="180">
        <v>31801</v>
      </c>
      <c r="C165" s="181" t="s">
        <v>1053</v>
      </c>
      <c r="D165" s="181" t="s">
        <v>254</v>
      </c>
      <c r="E165" s="182" t="s">
        <v>1128</v>
      </c>
      <c r="F165" s="183">
        <v>28.8</v>
      </c>
      <c r="G165" s="183">
        <v>87.5</v>
      </c>
      <c r="H165" s="110">
        <f ca="1">IF(Import1!$O$6=4,"--",VLOOKUP(B165,Import1!A:D,Import1!$O$6+1,0))</f>
        <v>1974</v>
      </c>
      <c r="I165" s="89">
        <v>2</v>
      </c>
      <c r="J165" s="63">
        <f>IF(I165=1,Grupe!$L$22,Grupe!$M$22)</f>
        <v>0</v>
      </c>
      <c r="K165" s="110">
        <f ca="1">IF(Import1!$O$6=4,"--",H165*(100-J165)/100)</f>
        <v>1974</v>
      </c>
      <c r="L165" s="62"/>
      <c r="M165" s="62"/>
      <c r="N165" s="62"/>
      <c r="O165" s="62"/>
    </row>
    <row r="166" spans="1:15" x14ac:dyDescent="0.45">
      <c r="A166" s="179" t="s">
        <v>1815</v>
      </c>
      <c r="B166" s="180">
        <v>31802</v>
      </c>
      <c r="C166" s="181" t="s">
        <v>1054</v>
      </c>
      <c r="D166" s="181" t="s">
        <v>254</v>
      </c>
      <c r="E166" s="182" t="s">
        <v>1129</v>
      </c>
      <c r="F166" s="183">
        <v>43.2</v>
      </c>
      <c r="G166" s="183">
        <v>106.5</v>
      </c>
      <c r="H166" s="110">
        <f ca="1">IF(Import1!$O$6=4,"--",VLOOKUP(B166,Import1!A:D,Import1!$O$6+1,0))</f>
        <v>2556</v>
      </c>
      <c r="I166" s="89">
        <v>2</v>
      </c>
      <c r="J166" s="63">
        <f>IF(I166=1,Grupe!$L$22,Grupe!$M$22)</f>
        <v>0</v>
      </c>
      <c r="K166" s="110">
        <f ca="1">IF(Import1!$O$6=4,"--",H166*(100-J166)/100)</f>
        <v>2556</v>
      </c>
      <c r="L166" s="62"/>
      <c r="M166" s="62"/>
      <c r="N166" s="62"/>
      <c r="O166" s="62"/>
    </row>
    <row r="167" spans="1:15" x14ac:dyDescent="0.45">
      <c r="A167" s="179" t="s">
        <v>1816</v>
      </c>
      <c r="B167" s="180">
        <v>31803</v>
      </c>
      <c r="C167" s="181" t="s">
        <v>1055</v>
      </c>
      <c r="D167" s="181" t="s">
        <v>254</v>
      </c>
      <c r="E167" s="182" t="s">
        <v>1130</v>
      </c>
      <c r="F167" s="183">
        <v>57.6</v>
      </c>
      <c r="G167" s="183">
        <v>136</v>
      </c>
      <c r="H167" s="110">
        <f ca="1">IF(Import1!$O$6=4,"--",VLOOKUP(B167,Import1!A:D,Import1!$O$6+1,0))</f>
        <v>3065</v>
      </c>
      <c r="I167" s="89">
        <v>2</v>
      </c>
      <c r="J167" s="63">
        <f>IF(I167=1,Grupe!$L$22,Grupe!$M$22)</f>
        <v>0</v>
      </c>
      <c r="K167" s="110">
        <f ca="1">IF(Import1!$O$6=4,"--",H167*(100-J167)/100)</f>
        <v>3065</v>
      </c>
      <c r="L167" s="62"/>
      <c r="M167" s="62"/>
      <c r="N167" s="62"/>
      <c r="O167" s="62"/>
    </row>
    <row r="168" spans="1:15" x14ac:dyDescent="0.45">
      <c r="A168" s="179" t="s">
        <v>1817</v>
      </c>
      <c r="B168" s="180">
        <v>31804</v>
      </c>
      <c r="C168" s="181" t="s">
        <v>1056</v>
      </c>
      <c r="D168" s="181" t="s">
        <v>254</v>
      </c>
      <c r="E168" s="182" t="s">
        <v>1131</v>
      </c>
      <c r="F168" s="183">
        <v>72</v>
      </c>
      <c r="G168" s="183">
        <v>169.5</v>
      </c>
      <c r="H168" s="110">
        <f ca="1">IF(Import1!$O$6=4,"--",VLOOKUP(B168,Import1!A:D,Import1!$O$6+1,0))</f>
        <v>3498</v>
      </c>
      <c r="I168" s="89">
        <v>2</v>
      </c>
      <c r="J168" s="63">
        <f>IF(I168=1,Grupe!$L$22,Grupe!$M$22)</f>
        <v>0</v>
      </c>
      <c r="K168" s="110">
        <f ca="1">IF(Import1!$O$6=4,"--",H168*(100-J168)/100)</f>
        <v>3498</v>
      </c>
      <c r="L168" s="62"/>
      <c r="M168" s="62"/>
      <c r="N168" s="62"/>
      <c r="O168" s="62"/>
    </row>
    <row r="169" spans="1:15" x14ac:dyDescent="0.45">
      <c r="A169" s="179" t="s">
        <v>1818</v>
      </c>
      <c r="B169" s="180">
        <v>31805</v>
      </c>
      <c r="C169" s="181" t="s">
        <v>1057</v>
      </c>
      <c r="D169" s="181" t="s">
        <v>254</v>
      </c>
      <c r="E169" s="182" t="s">
        <v>1132</v>
      </c>
      <c r="F169" s="183">
        <v>72</v>
      </c>
      <c r="G169" s="183">
        <v>158.5</v>
      </c>
      <c r="H169" s="110">
        <f ca="1">IF(Import1!$O$6=4,"--",VLOOKUP(B169,Import1!A:D,Import1!$O$6+1,0))</f>
        <v>3546</v>
      </c>
      <c r="I169" s="89">
        <v>2</v>
      </c>
      <c r="J169" s="63">
        <f>IF(I169=1,Grupe!$L$22,Grupe!$M$22)</f>
        <v>0</v>
      </c>
      <c r="K169" s="110">
        <f ca="1">IF(Import1!$O$6=4,"--",H169*(100-J169)/100)</f>
        <v>3546</v>
      </c>
      <c r="L169" s="62"/>
      <c r="M169" s="62"/>
      <c r="N169" s="62"/>
      <c r="O169" s="62"/>
    </row>
    <row r="170" spans="1:15" x14ac:dyDescent="0.45">
      <c r="A170" s="179" t="s">
        <v>1819</v>
      </c>
      <c r="B170" s="180">
        <v>31806</v>
      </c>
      <c r="C170" s="181" t="s">
        <v>1058</v>
      </c>
      <c r="D170" s="181" t="s">
        <v>254</v>
      </c>
      <c r="E170" s="182" t="s">
        <v>1133</v>
      </c>
      <c r="F170" s="183">
        <v>96</v>
      </c>
      <c r="G170" s="183">
        <v>206</v>
      </c>
      <c r="H170" s="110">
        <f ca="1">IF(Import1!$O$6=4,"--",VLOOKUP(B170,Import1!A:D,Import1!$O$6+1,0))</f>
        <v>4556</v>
      </c>
      <c r="I170" s="89">
        <v>2</v>
      </c>
      <c r="J170" s="63">
        <f>IF(I170=1,Grupe!$L$22,Grupe!$M$22)</f>
        <v>0</v>
      </c>
      <c r="K170" s="110">
        <f ca="1">IF(Import1!$O$6=4,"--",H170*(100-J170)/100)</f>
        <v>4556</v>
      </c>
      <c r="L170" s="62"/>
      <c r="M170" s="62"/>
      <c r="N170" s="62"/>
      <c r="O170" s="62"/>
    </row>
    <row r="171" spans="1:15" x14ac:dyDescent="0.45">
      <c r="A171" s="179" t="s">
        <v>1820</v>
      </c>
      <c r="B171" s="180">
        <v>31807</v>
      </c>
      <c r="C171" s="181" t="s">
        <v>1059</v>
      </c>
      <c r="D171" s="181" t="s">
        <v>254</v>
      </c>
      <c r="E171" s="182" t="s">
        <v>1134</v>
      </c>
      <c r="F171" s="183">
        <v>120</v>
      </c>
      <c r="G171" s="183">
        <v>258</v>
      </c>
      <c r="H171" s="110">
        <f ca="1">IF(Import1!$O$6=4,"--",VLOOKUP(B171,Import1!A:D,Import1!$O$6+1,0))</f>
        <v>5898</v>
      </c>
      <c r="I171" s="89">
        <v>2</v>
      </c>
      <c r="J171" s="63">
        <f>IF(I171=1,Grupe!$L$22,Grupe!$M$22)</f>
        <v>0</v>
      </c>
      <c r="K171" s="110">
        <f ca="1">IF(Import1!$O$6=4,"--",H171*(100-J171)/100)</f>
        <v>5898</v>
      </c>
      <c r="L171" s="62"/>
      <c r="M171" s="62"/>
      <c r="N171" s="62"/>
      <c r="O171" s="62"/>
    </row>
    <row r="172" spans="1:15" x14ac:dyDescent="0.45">
      <c r="A172" s="179" t="s">
        <v>1821</v>
      </c>
      <c r="B172" s="180">
        <v>31808</v>
      </c>
      <c r="C172" s="181" t="s">
        <v>1060</v>
      </c>
      <c r="D172" s="181" t="s">
        <v>254</v>
      </c>
      <c r="E172" s="182" t="s">
        <v>1135</v>
      </c>
      <c r="F172" s="183">
        <v>115.2</v>
      </c>
      <c r="G172" s="183">
        <v>228</v>
      </c>
      <c r="H172" s="110">
        <f ca="1">IF(Import1!$O$6=4,"--",VLOOKUP(B172,Import1!A:D,Import1!$O$6+1,0))</f>
        <v>5610</v>
      </c>
      <c r="I172" s="89">
        <v>2</v>
      </c>
      <c r="J172" s="63">
        <f>IF(I172=1,Grupe!$L$22,Grupe!$M$22)</f>
        <v>0</v>
      </c>
      <c r="K172" s="110">
        <f ca="1">IF(Import1!$O$6=4,"--",H172*(100-J172)/100)</f>
        <v>5610</v>
      </c>
      <c r="L172" s="62"/>
      <c r="M172" s="62"/>
      <c r="N172" s="62"/>
      <c r="O172" s="62"/>
    </row>
    <row r="173" spans="1:15" x14ac:dyDescent="0.45">
      <c r="A173" s="179" t="s">
        <v>1822</v>
      </c>
      <c r="B173" s="180">
        <v>31809</v>
      </c>
      <c r="C173" s="181" t="s">
        <v>1061</v>
      </c>
      <c r="D173" s="181" t="s">
        <v>254</v>
      </c>
      <c r="E173" s="182" t="s">
        <v>1136</v>
      </c>
      <c r="F173" s="183">
        <v>192</v>
      </c>
      <c r="G173" s="183">
        <v>345</v>
      </c>
      <c r="H173" s="110">
        <f ca="1">IF(Import1!$O$6=4,"--",VLOOKUP(B173,Import1!A:D,Import1!$O$6+1,0))</f>
        <v>8680</v>
      </c>
      <c r="I173" s="89">
        <v>2</v>
      </c>
      <c r="J173" s="63">
        <f>IF(I173=1,Grupe!$L$22,Grupe!$M$22)</f>
        <v>0</v>
      </c>
      <c r="K173" s="110">
        <f ca="1">IF(Import1!$O$6=4,"--",H173*(100-J173)/100)</f>
        <v>8680</v>
      </c>
      <c r="L173" s="62"/>
      <c r="M173" s="62"/>
      <c r="N173" s="62"/>
      <c r="O173" s="62"/>
    </row>
    <row r="174" spans="1:15" x14ac:dyDescent="0.45">
      <c r="A174" s="179" t="s">
        <v>1823</v>
      </c>
      <c r="B174" s="180">
        <v>31810</v>
      </c>
      <c r="C174" s="181" t="s">
        <v>1062</v>
      </c>
      <c r="D174" s="181" t="s">
        <v>254</v>
      </c>
      <c r="E174" s="182" t="s">
        <v>1137</v>
      </c>
      <c r="F174" s="183">
        <v>288</v>
      </c>
      <c r="G174" s="183">
        <v>518</v>
      </c>
      <c r="H174" s="110">
        <f ca="1">IF(Import1!$O$6=4,"--",VLOOKUP(B174,Import1!A:D,Import1!$O$6+1,0))</f>
        <v>12506</v>
      </c>
      <c r="I174" s="89">
        <v>2</v>
      </c>
      <c r="J174" s="63">
        <f>IF(I174=1,Grupe!$L$22,Grupe!$M$22)</f>
        <v>0</v>
      </c>
      <c r="K174" s="110">
        <f ca="1">IF(Import1!$O$6=4,"--",H174*(100-J174)/100)</f>
        <v>12506</v>
      </c>
      <c r="L174" s="62"/>
      <c r="M174" s="62"/>
      <c r="N174" s="62"/>
      <c r="O174" s="62"/>
    </row>
    <row r="175" spans="1:15" x14ac:dyDescent="0.45">
      <c r="A175" s="179" t="s">
        <v>1416</v>
      </c>
      <c r="B175" s="180">
        <v>41901</v>
      </c>
      <c r="C175" s="181" t="s">
        <v>332</v>
      </c>
      <c r="D175" s="181" t="s">
        <v>1104</v>
      </c>
      <c r="E175" s="182" t="s">
        <v>722</v>
      </c>
      <c r="F175" s="183">
        <v>153.6</v>
      </c>
      <c r="G175" s="183">
        <v>218</v>
      </c>
      <c r="H175" s="110">
        <f ca="1">IF(Import1!$O$6=4,"--",VLOOKUP(B175,Import1!A:D,Import1!$O$6+1,0))</f>
        <v>3929</v>
      </c>
      <c r="I175" s="89">
        <v>1</v>
      </c>
      <c r="J175" s="63">
        <f>IF(I175=1,Grupe!$L$22,Grupe!$M$22)</f>
        <v>0</v>
      </c>
      <c r="K175" s="110">
        <f ca="1">IF(Import1!$O$6=4,"--",H175*(100-J175)/100)</f>
        <v>3929</v>
      </c>
      <c r="L175" s="62"/>
      <c r="M175" s="62"/>
      <c r="N175" s="62"/>
      <c r="O175" s="62"/>
    </row>
    <row r="176" spans="1:15" x14ac:dyDescent="0.45">
      <c r="A176" s="179" t="s">
        <v>1417</v>
      </c>
      <c r="B176" s="180">
        <v>41902</v>
      </c>
      <c r="C176" s="181" t="s">
        <v>333</v>
      </c>
      <c r="D176" s="181" t="s">
        <v>1104</v>
      </c>
      <c r="E176" s="182" t="s">
        <v>724</v>
      </c>
      <c r="F176" s="183">
        <v>240</v>
      </c>
      <c r="G176" s="183">
        <v>326</v>
      </c>
      <c r="H176" s="110">
        <f ca="1">IF(Import1!$O$6=4,"--",VLOOKUP(B176,Import1!A:D,Import1!$O$6+1,0))</f>
        <v>5937</v>
      </c>
      <c r="I176" s="89">
        <v>1</v>
      </c>
      <c r="J176" s="63">
        <f>IF(I176=1,Grupe!$L$22,Grupe!$M$22)</f>
        <v>0</v>
      </c>
      <c r="K176" s="110">
        <f ca="1">IF(Import1!$O$6=4,"--",H176*(100-J176)/100)</f>
        <v>5937</v>
      </c>
      <c r="L176" s="62"/>
      <c r="M176" s="62"/>
      <c r="N176" s="62"/>
      <c r="O176" s="62"/>
    </row>
    <row r="177" spans="1:15" x14ac:dyDescent="0.45">
      <c r="A177" s="179" t="s">
        <v>1418</v>
      </c>
      <c r="B177" s="180">
        <v>41903</v>
      </c>
      <c r="C177" s="181" t="s">
        <v>334</v>
      </c>
      <c r="D177" s="181" t="s">
        <v>1104</v>
      </c>
      <c r="E177" s="182" t="s">
        <v>726</v>
      </c>
      <c r="F177" s="183">
        <v>336</v>
      </c>
      <c r="G177" s="183">
        <v>418</v>
      </c>
      <c r="H177" s="110">
        <f ca="1">IF(Import1!$O$6=4,"--",VLOOKUP(B177,Import1!A:D,Import1!$O$6+1,0))</f>
        <v>8005</v>
      </c>
      <c r="I177" s="89">
        <v>1</v>
      </c>
      <c r="J177" s="63">
        <f>IF(I177=1,Grupe!$L$22,Grupe!$M$22)</f>
        <v>0</v>
      </c>
      <c r="K177" s="110">
        <f ca="1">IF(Import1!$O$6=4,"--",H177*(100-J177)/100)</f>
        <v>8005</v>
      </c>
      <c r="L177" s="62"/>
      <c r="M177" s="62"/>
      <c r="N177" s="62"/>
      <c r="O177" s="62"/>
    </row>
    <row r="178" spans="1:15" x14ac:dyDescent="0.45">
      <c r="A178" s="179" t="s">
        <v>1419</v>
      </c>
      <c r="B178" s="180">
        <v>41904</v>
      </c>
      <c r="C178" s="181" t="s">
        <v>335</v>
      </c>
      <c r="D178" s="181" t="s">
        <v>1104</v>
      </c>
      <c r="E178" s="182" t="s">
        <v>719</v>
      </c>
      <c r="F178" s="183">
        <v>480</v>
      </c>
      <c r="G178" s="183">
        <v>543</v>
      </c>
      <c r="H178" s="110">
        <f ca="1">IF(Import1!$O$6=4,"--",VLOOKUP(B178,Import1!A:D,Import1!$O$6+1,0))</f>
        <v>10785</v>
      </c>
      <c r="I178" s="89">
        <v>1</v>
      </c>
      <c r="J178" s="63">
        <f>IF(I178=1,Grupe!$L$22,Grupe!$M$22)</f>
        <v>0</v>
      </c>
      <c r="K178" s="110">
        <f ca="1">IF(Import1!$O$6=4,"--",H178*(100-J178)/100)</f>
        <v>10785</v>
      </c>
      <c r="L178" s="62"/>
      <c r="M178" s="62"/>
      <c r="N178" s="62"/>
      <c r="O178" s="62"/>
    </row>
    <row r="179" spans="1:15" x14ac:dyDescent="0.45">
      <c r="A179" s="179" t="s">
        <v>1420</v>
      </c>
      <c r="B179" s="180">
        <v>41905</v>
      </c>
      <c r="C179" s="181" t="s">
        <v>336</v>
      </c>
      <c r="D179" s="181" t="s">
        <v>1104</v>
      </c>
      <c r="E179" s="182" t="s">
        <v>729</v>
      </c>
      <c r="F179" s="183">
        <v>672</v>
      </c>
      <c r="G179" s="183">
        <v>755</v>
      </c>
      <c r="H179" s="110">
        <f ca="1">IF(Import1!$O$6=4,"--",VLOOKUP(B179,Import1!A:D,Import1!$O$6+1,0))</f>
        <v>14745</v>
      </c>
      <c r="I179" s="89">
        <v>1</v>
      </c>
      <c r="J179" s="63">
        <f>IF(I179=1,Grupe!$L$22,Grupe!$M$22)</f>
        <v>0</v>
      </c>
      <c r="K179" s="110">
        <f ca="1">IF(Import1!$O$6=4,"--",H179*(100-J179)/100)</f>
        <v>14745</v>
      </c>
      <c r="L179" s="62"/>
      <c r="M179" s="62"/>
      <c r="N179" s="62"/>
      <c r="O179" s="62"/>
    </row>
    <row r="180" spans="1:15" x14ac:dyDescent="0.45">
      <c r="A180" s="179" t="s">
        <v>1421</v>
      </c>
      <c r="B180" s="180">
        <v>41906</v>
      </c>
      <c r="C180" s="181" t="s">
        <v>337</v>
      </c>
      <c r="D180" s="181" t="s">
        <v>1104</v>
      </c>
      <c r="E180" s="182" t="s">
        <v>731</v>
      </c>
      <c r="F180" s="183">
        <v>912</v>
      </c>
      <c r="G180" s="183">
        <v>1014</v>
      </c>
      <c r="H180" s="110">
        <f ca="1">IF(Import1!$O$6=4,"--",VLOOKUP(B180,Import1!A:D,Import1!$O$6+1,0))</f>
        <v>20791</v>
      </c>
      <c r="I180" s="89">
        <v>1</v>
      </c>
      <c r="J180" s="63">
        <f>IF(I180=1,Grupe!$L$22,Grupe!$M$22)</f>
        <v>0</v>
      </c>
      <c r="K180" s="110">
        <f ca="1">IF(Import1!$O$6=4,"--",H180*(100-J180)/100)</f>
        <v>20791</v>
      </c>
      <c r="L180" s="62"/>
      <c r="M180" s="62"/>
      <c r="N180" s="62"/>
      <c r="O180" s="62"/>
    </row>
    <row r="181" spans="1:15" x14ac:dyDescent="0.45">
      <c r="A181" s="179" t="s">
        <v>1422</v>
      </c>
      <c r="B181" s="180">
        <v>41907</v>
      </c>
      <c r="C181" s="181" t="s">
        <v>338</v>
      </c>
      <c r="D181" s="181" t="s">
        <v>1104</v>
      </c>
      <c r="E181" s="182" t="s">
        <v>733</v>
      </c>
      <c r="F181" s="183">
        <v>1152</v>
      </c>
      <c r="G181" s="183">
        <v>1241</v>
      </c>
      <c r="H181" s="110">
        <f ca="1">IF(Import1!$O$6=4,"--",VLOOKUP(B181,Import1!A:D,Import1!$O$6+1,0))</f>
        <v>25969</v>
      </c>
      <c r="I181" s="89">
        <v>1</v>
      </c>
      <c r="J181" s="63">
        <f>IF(I181=1,Grupe!$L$22,Grupe!$M$22)</f>
        <v>0</v>
      </c>
      <c r="K181" s="110">
        <f ca="1">IF(Import1!$O$6=4,"--",H181*(100-J181)/100)</f>
        <v>25969</v>
      </c>
      <c r="L181" s="62"/>
      <c r="M181" s="62"/>
      <c r="N181" s="62"/>
      <c r="O181" s="62"/>
    </row>
    <row r="182" spans="1:15" x14ac:dyDescent="0.45">
      <c r="A182" s="179" t="s">
        <v>1423</v>
      </c>
      <c r="B182" s="180">
        <v>41908</v>
      </c>
      <c r="C182" s="181" t="s">
        <v>339</v>
      </c>
      <c r="D182" s="181" t="s">
        <v>1104</v>
      </c>
      <c r="E182" s="182" t="s">
        <v>735</v>
      </c>
      <c r="F182" s="183">
        <v>1440</v>
      </c>
      <c r="G182" s="183">
        <v>1710</v>
      </c>
      <c r="H182" s="110">
        <f ca="1">IF(Import1!$O$6=4,"--",VLOOKUP(B182,Import1!A:D,Import1!$O$6+1,0))</f>
        <v>30872</v>
      </c>
      <c r="I182" s="89">
        <v>1</v>
      </c>
      <c r="J182" s="63">
        <f>IF(I182=1,Grupe!$L$22,Grupe!$M$22)</f>
        <v>0</v>
      </c>
      <c r="K182" s="110">
        <f ca="1">IF(Import1!$O$6=4,"--",H182*(100-J182)/100)</f>
        <v>30872</v>
      </c>
      <c r="L182" s="62"/>
      <c r="M182" s="62"/>
      <c r="N182" s="62"/>
      <c r="O182" s="62"/>
    </row>
    <row r="183" spans="1:15" x14ac:dyDescent="0.45">
      <c r="A183" s="179" t="s">
        <v>1424</v>
      </c>
      <c r="B183" s="180">
        <v>41909</v>
      </c>
      <c r="C183" s="181" t="s">
        <v>340</v>
      </c>
      <c r="D183" s="181" t="s">
        <v>1104</v>
      </c>
      <c r="E183" s="182" t="s">
        <v>710</v>
      </c>
      <c r="F183" s="183">
        <v>1776</v>
      </c>
      <c r="G183" s="183">
        <v>2088</v>
      </c>
      <c r="H183" s="110">
        <f ca="1">IF(Import1!$O$6=4,"--",VLOOKUP(B183,Import1!A:D,Import1!$O$6+1,0))</f>
        <v>39567</v>
      </c>
      <c r="I183" s="89">
        <v>1</v>
      </c>
      <c r="J183" s="63">
        <f>IF(I183=1,Grupe!$L$22,Grupe!$M$22)</f>
        <v>0</v>
      </c>
      <c r="K183" s="110">
        <f ca="1">IF(Import1!$O$6=4,"--",H183*(100-J183)/100)</f>
        <v>39567</v>
      </c>
      <c r="L183" s="62"/>
      <c r="M183" s="62"/>
      <c r="N183" s="62"/>
      <c r="O183" s="62"/>
    </row>
    <row r="184" spans="1:15" x14ac:dyDescent="0.45">
      <c r="A184" s="179" t="s">
        <v>1425</v>
      </c>
      <c r="B184" s="180">
        <v>41910</v>
      </c>
      <c r="C184" s="181" t="s">
        <v>341</v>
      </c>
      <c r="D184" s="181" t="s">
        <v>1104</v>
      </c>
      <c r="E184" s="182" t="s">
        <v>738</v>
      </c>
      <c r="F184" s="183">
        <v>2304</v>
      </c>
      <c r="G184" s="183">
        <v>2652</v>
      </c>
      <c r="H184" s="110">
        <f ca="1">IF(Import1!$O$6=4,"--",VLOOKUP(B184,Import1!A:D,Import1!$O$6+1,0))</f>
        <v>52476</v>
      </c>
      <c r="I184" s="89">
        <v>1</v>
      </c>
      <c r="J184" s="63">
        <f>IF(I184=1,Grupe!$L$22,Grupe!$M$22)</f>
        <v>0</v>
      </c>
      <c r="K184" s="110">
        <f ca="1">IF(Import1!$O$6=4,"--",H184*(100-J184)/100)</f>
        <v>52476</v>
      </c>
      <c r="L184" s="62"/>
      <c r="M184" s="62"/>
      <c r="N184" s="62"/>
      <c r="O184" s="62"/>
    </row>
    <row r="185" spans="1:15" x14ac:dyDescent="0.45">
      <c r="A185" s="179" t="s">
        <v>1426</v>
      </c>
      <c r="B185" s="180">
        <v>41911</v>
      </c>
      <c r="C185" s="181" t="s">
        <v>342</v>
      </c>
      <c r="D185" s="181" t="s">
        <v>1104</v>
      </c>
      <c r="E185" s="182" t="s">
        <v>740</v>
      </c>
      <c r="F185" s="183">
        <v>2880</v>
      </c>
      <c r="G185" s="183">
        <v>3331</v>
      </c>
      <c r="H185" s="110">
        <f ca="1">IF(Import1!$O$6=4,"--",VLOOKUP(B185,Import1!A:D,Import1!$O$6+1,0))</f>
        <v>66023</v>
      </c>
      <c r="I185" s="89">
        <v>1</v>
      </c>
      <c r="J185" s="63">
        <f>IF(I185=1,Grupe!$L$22,Grupe!$M$22)</f>
        <v>0</v>
      </c>
      <c r="K185" s="110">
        <f ca="1">IF(Import1!$O$6=4,"--",H185*(100-J185)/100)</f>
        <v>66023</v>
      </c>
      <c r="L185" s="62"/>
      <c r="M185" s="62"/>
      <c r="N185" s="62"/>
      <c r="O185" s="62"/>
    </row>
    <row r="186" spans="1:15" x14ac:dyDescent="0.45">
      <c r="A186" s="179" t="s">
        <v>1427</v>
      </c>
      <c r="B186" s="180">
        <v>41912</v>
      </c>
      <c r="C186" s="181" t="s">
        <v>346</v>
      </c>
      <c r="D186" s="181" t="s">
        <v>1104</v>
      </c>
      <c r="E186" s="182" t="s">
        <v>741</v>
      </c>
      <c r="F186" s="183">
        <v>28.8</v>
      </c>
      <c r="G186" s="183">
        <v>152</v>
      </c>
      <c r="H186" s="110">
        <f ca="1">IF(Import1!$O$6=4,"--",VLOOKUP(B186,Import1!A:D,Import1!$O$6+1,0))</f>
        <v>1010</v>
      </c>
      <c r="I186" s="89">
        <v>1</v>
      </c>
      <c r="J186" s="63">
        <f>IF(I186=1,Grupe!$L$22,Grupe!$M$22)</f>
        <v>0</v>
      </c>
      <c r="K186" s="110">
        <f ca="1">IF(Import1!$O$6=4,"--",H186*(100-J186)/100)</f>
        <v>1010</v>
      </c>
      <c r="L186" s="62"/>
      <c r="M186" s="62"/>
      <c r="N186" s="62"/>
      <c r="O186" s="62"/>
    </row>
    <row r="187" spans="1:15" x14ac:dyDescent="0.45">
      <c r="A187" s="179" t="s">
        <v>1428</v>
      </c>
      <c r="B187" s="180">
        <v>41913</v>
      </c>
      <c r="C187" s="181" t="s">
        <v>347</v>
      </c>
      <c r="D187" s="181" t="s">
        <v>1104</v>
      </c>
      <c r="E187" s="182" t="s">
        <v>742</v>
      </c>
      <c r="F187" s="183">
        <v>48</v>
      </c>
      <c r="G187" s="183">
        <v>189</v>
      </c>
      <c r="H187" s="110">
        <f ca="1">IF(Import1!$O$6=4,"--",VLOOKUP(B187,Import1!A:D,Import1!$O$6+1,0))</f>
        <v>1383</v>
      </c>
      <c r="I187" s="89">
        <v>1</v>
      </c>
      <c r="J187" s="63">
        <f>IF(I187=1,Grupe!$L$22,Grupe!$M$22)</f>
        <v>0</v>
      </c>
      <c r="K187" s="110">
        <f ca="1">IF(Import1!$O$6=4,"--",H187*(100-J187)/100)</f>
        <v>1383</v>
      </c>
      <c r="L187" s="62"/>
      <c r="M187" s="62"/>
      <c r="N187" s="62"/>
      <c r="O187" s="62"/>
    </row>
    <row r="188" spans="1:15" x14ac:dyDescent="0.45">
      <c r="A188" s="179" t="s">
        <v>1429</v>
      </c>
      <c r="B188" s="180">
        <v>41914</v>
      </c>
      <c r="C188" s="181" t="s">
        <v>348</v>
      </c>
      <c r="D188" s="181" t="s">
        <v>1104</v>
      </c>
      <c r="E188" s="182" t="s">
        <v>634</v>
      </c>
      <c r="F188" s="183">
        <v>76.8</v>
      </c>
      <c r="G188" s="183">
        <v>160</v>
      </c>
      <c r="H188" s="110">
        <f ca="1">IF(Import1!$O$6=4,"--",VLOOKUP(B188,Import1!A:D,Import1!$O$6+1,0))</f>
        <v>2419</v>
      </c>
      <c r="I188" s="89">
        <v>1</v>
      </c>
      <c r="J188" s="63">
        <f>IF(I188=1,Grupe!$L$22,Grupe!$M$22)</f>
        <v>0</v>
      </c>
      <c r="K188" s="110">
        <f ca="1">IF(Import1!$O$6=4,"--",H188*(100-J188)/100)</f>
        <v>2419</v>
      </c>
      <c r="L188" s="62"/>
      <c r="M188" s="62"/>
      <c r="N188" s="62"/>
      <c r="O188" s="62"/>
    </row>
    <row r="189" spans="1:15" x14ac:dyDescent="0.45">
      <c r="A189" s="179" t="s">
        <v>1430</v>
      </c>
      <c r="B189" s="180">
        <v>41915</v>
      </c>
      <c r="C189" s="181" t="s">
        <v>349</v>
      </c>
      <c r="D189" s="181" t="s">
        <v>1104</v>
      </c>
      <c r="E189" s="182" t="s">
        <v>570</v>
      </c>
      <c r="F189" s="183">
        <v>115.2</v>
      </c>
      <c r="G189" s="183">
        <v>324</v>
      </c>
      <c r="H189" s="110">
        <f ca="1">IF(Import1!$O$6=4,"--",VLOOKUP(B189,Import1!A:D,Import1!$O$6+1,0))</f>
        <v>3606</v>
      </c>
      <c r="I189" s="89">
        <v>1</v>
      </c>
      <c r="J189" s="63">
        <f>IF(I189=1,Grupe!$L$22,Grupe!$M$22)</f>
        <v>0</v>
      </c>
      <c r="K189" s="110">
        <f ca="1">IF(Import1!$O$6=4,"--",H189*(100-J189)/100)</f>
        <v>3606</v>
      </c>
      <c r="L189" s="62"/>
      <c r="M189" s="62"/>
      <c r="N189" s="62"/>
      <c r="O189" s="62"/>
    </row>
    <row r="190" spans="1:15" x14ac:dyDescent="0.45">
      <c r="A190" s="179" t="s">
        <v>1431</v>
      </c>
      <c r="B190" s="180">
        <v>41916</v>
      </c>
      <c r="C190" s="181" t="s">
        <v>350</v>
      </c>
      <c r="D190" s="181" t="s">
        <v>1104</v>
      </c>
      <c r="E190" s="182" t="s">
        <v>566</v>
      </c>
      <c r="F190" s="183">
        <v>43.2</v>
      </c>
      <c r="G190" s="183">
        <v>172</v>
      </c>
      <c r="H190" s="110">
        <f ca="1">IF(Import1!$O$6=4,"--",VLOOKUP(B190,Import1!A:D,Import1!$O$6+1,0))</f>
        <v>1059</v>
      </c>
      <c r="I190" s="89">
        <v>1</v>
      </c>
      <c r="J190" s="63">
        <f>IF(I190=1,Grupe!$L$22,Grupe!$M$22)</f>
        <v>0</v>
      </c>
      <c r="K190" s="110">
        <f ca="1">IF(Import1!$O$6=4,"--",H190*(100-J190)/100)</f>
        <v>1059</v>
      </c>
      <c r="L190" s="62"/>
      <c r="M190" s="62"/>
      <c r="N190" s="62"/>
      <c r="O190" s="62"/>
    </row>
    <row r="191" spans="1:15" x14ac:dyDescent="0.45">
      <c r="A191" s="179" t="s">
        <v>1432</v>
      </c>
      <c r="B191" s="180">
        <v>41917</v>
      </c>
      <c r="C191" s="181" t="s">
        <v>351</v>
      </c>
      <c r="D191" s="181" t="s">
        <v>1104</v>
      </c>
      <c r="E191" s="182" t="s">
        <v>746</v>
      </c>
      <c r="F191" s="183">
        <v>72</v>
      </c>
      <c r="G191" s="183">
        <v>219</v>
      </c>
      <c r="H191" s="110">
        <f ca="1">IF(Import1!$O$6=4,"--",VLOOKUP(B191,Import1!A:D,Import1!$O$6+1,0))</f>
        <v>1566</v>
      </c>
      <c r="I191" s="89">
        <v>1</v>
      </c>
      <c r="J191" s="63">
        <f>IF(I191=1,Grupe!$L$22,Grupe!$M$22)</f>
        <v>0</v>
      </c>
      <c r="K191" s="110">
        <f ca="1">IF(Import1!$O$6=4,"--",H191*(100-J191)/100)</f>
        <v>1566</v>
      </c>
      <c r="L191" s="62"/>
      <c r="M191" s="62"/>
      <c r="N191" s="62"/>
      <c r="O191" s="62"/>
    </row>
    <row r="192" spans="1:15" x14ac:dyDescent="0.45">
      <c r="A192" s="179" t="s">
        <v>1433</v>
      </c>
      <c r="B192" s="180">
        <v>41918</v>
      </c>
      <c r="C192" s="181" t="s">
        <v>352</v>
      </c>
      <c r="D192" s="181" t="s">
        <v>1104</v>
      </c>
      <c r="E192" s="182" t="s">
        <v>747</v>
      </c>
      <c r="F192" s="183">
        <v>115.2</v>
      </c>
      <c r="G192" s="183">
        <v>305</v>
      </c>
      <c r="H192" s="110">
        <f ca="1">IF(Import1!$O$6=4,"--",VLOOKUP(B192,Import1!A:D,Import1!$O$6+1,0))</f>
        <v>2951</v>
      </c>
      <c r="I192" s="89">
        <v>1</v>
      </c>
      <c r="J192" s="63">
        <f>IF(I192=1,Grupe!$L$22,Grupe!$M$22)</f>
        <v>0</v>
      </c>
      <c r="K192" s="110">
        <f ca="1">IF(Import1!$O$6=4,"--",H192*(100-J192)/100)</f>
        <v>2951</v>
      </c>
      <c r="L192" s="62"/>
      <c r="M192" s="62"/>
      <c r="N192" s="62"/>
      <c r="O192" s="62"/>
    </row>
    <row r="193" spans="1:15" x14ac:dyDescent="0.45">
      <c r="A193" s="179" t="s">
        <v>1434</v>
      </c>
      <c r="B193" s="180">
        <v>41919</v>
      </c>
      <c r="C193" s="181" t="s">
        <v>353</v>
      </c>
      <c r="D193" s="181" t="s">
        <v>1104</v>
      </c>
      <c r="E193" s="182" t="s">
        <v>748</v>
      </c>
      <c r="F193" s="183">
        <v>172.8</v>
      </c>
      <c r="G193" s="183">
        <v>383</v>
      </c>
      <c r="H193" s="110">
        <f ca="1">IF(Import1!$O$6=4,"--",VLOOKUP(B193,Import1!A:D,Import1!$O$6+1,0))</f>
        <v>4253</v>
      </c>
      <c r="I193" s="89">
        <v>1</v>
      </c>
      <c r="J193" s="63">
        <f>IF(I193=1,Grupe!$L$22,Grupe!$M$22)</f>
        <v>0</v>
      </c>
      <c r="K193" s="110">
        <f ca="1">IF(Import1!$O$6=4,"--",H193*(100-J193)/100)</f>
        <v>4253</v>
      </c>
      <c r="L193" s="62"/>
      <c r="M193" s="62"/>
      <c r="N193" s="62"/>
      <c r="O193" s="62"/>
    </row>
    <row r="194" spans="1:15" x14ac:dyDescent="0.45">
      <c r="A194" s="179" t="s">
        <v>1435</v>
      </c>
      <c r="B194" s="180">
        <v>41920</v>
      </c>
      <c r="C194" s="181" t="s">
        <v>354</v>
      </c>
      <c r="D194" s="181" t="s">
        <v>1104</v>
      </c>
      <c r="E194" s="182" t="s">
        <v>749</v>
      </c>
      <c r="F194" s="183">
        <v>288</v>
      </c>
      <c r="G194" s="183">
        <v>538</v>
      </c>
      <c r="H194" s="110">
        <f ca="1">IF(Import1!$O$6=4,"--",VLOOKUP(B194,Import1!A:D,Import1!$O$6+1,0))</f>
        <v>7444</v>
      </c>
      <c r="I194" s="89">
        <v>1</v>
      </c>
      <c r="J194" s="63">
        <f>IF(I194=1,Grupe!$L$22,Grupe!$M$22)</f>
        <v>0</v>
      </c>
      <c r="K194" s="110">
        <f ca="1">IF(Import1!$O$6=4,"--",H194*(100-J194)/100)</f>
        <v>7444</v>
      </c>
      <c r="L194" s="62"/>
      <c r="M194" s="62"/>
      <c r="N194" s="62"/>
      <c r="O194" s="62"/>
    </row>
    <row r="195" spans="1:15" x14ac:dyDescent="0.45">
      <c r="A195" s="179" t="s">
        <v>1436</v>
      </c>
      <c r="B195" s="180">
        <v>41921</v>
      </c>
      <c r="C195" s="181" t="s">
        <v>355</v>
      </c>
      <c r="D195" s="181" t="s">
        <v>1104</v>
      </c>
      <c r="E195" s="182" t="s">
        <v>718</v>
      </c>
      <c r="F195" s="183">
        <v>57.6</v>
      </c>
      <c r="G195" s="183">
        <v>199</v>
      </c>
      <c r="H195" s="110">
        <f ca="1">IF(Import1!$O$6=4,"--",VLOOKUP(B195,Import1!A:D,Import1!$O$6+1,0))</f>
        <v>1530</v>
      </c>
      <c r="I195" s="89">
        <v>1</v>
      </c>
      <c r="J195" s="63">
        <f>IF(I195=1,Grupe!$L$22,Grupe!$M$22)</f>
        <v>0</v>
      </c>
      <c r="K195" s="110">
        <f ca="1">IF(Import1!$O$6=4,"--",H195*(100-J195)/100)</f>
        <v>1530</v>
      </c>
      <c r="L195" s="62"/>
      <c r="M195" s="62"/>
      <c r="N195" s="62"/>
      <c r="O195" s="62"/>
    </row>
    <row r="196" spans="1:15" x14ac:dyDescent="0.45">
      <c r="A196" s="179" t="s">
        <v>1437</v>
      </c>
      <c r="B196" s="180">
        <v>41922</v>
      </c>
      <c r="C196" s="181" t="s">
        <v>356</v>
      </c>
      <c r="D196" s="181" t="s">
        <v>1104</v>
      </c>
      <c r="E196" s="182" t="s">
        <v>750</v>
      </c>
      <c r="F196" s="183">
        <v>96</v>
      </c>
      <c r="G196" s="183">
        <v>258</v>
      </c>
      <c r="H196" s="110">
        <f ca="1">IF(Import1!$O$6=4,"--",VLOOKUP(B196,Import1!A:D,Import1!$O$6+1,0))</f>
        <v>2226</v>
      </c>
      <c r="I196" s="89">
        <v>1</v>
      </c>
      <c r="J196" s="63">
        <f>IF(I196=1,Grupe!$L$22,Grupe!$M$22)</f>
        <v>0</v>
      </c>
      <c r="K196" s="110">
        <f ca="1">IF(Import1!$O$6=4,"--",H196*(100-J196)/100)</f>
        <v>2226</v>
      </c>
      <c r="L196" s="62"/>
      <c r="M196" s="62"/>
      <c r="N196" s="62"/>
      <c r="O196" s="62"/>
    </row>
    <row r="197" spans="1:15" x14ac:dyDescent="0.45">
      <c r="A197" s="179" t="s">
        <v>1438</v>
      </c>
      <c r="B197" s="180">
        <v>41923</v>
      </c>
      <c r="C197" s="181" t="s">
        <v>357</v>
      </c>
      <c r="D197" s="181" t="s">
        <v>1104</v>
      </c>
      <c r="E197" s="182" t="s">
        <v>748</v>
      </c>
      <c r="F197" s="183">
        <v>153.6</v>
      </c>
      <c r="G197" s="183">
        <v>363</v>
      </c>
      <c r="H197" s="110">
        <f ca="1">IF(Import1!$O$6=4,"--",VLOOKUP(B197,Import1!A:D,Import1!$O$6+1,0))</f>
        <v>3659</v>
      </c>
      <c r="I197" s="89">
        <v>1</v>
      </c>
      <c r="J197" s="63">
        <f>IF(I197=1,Grupe!$L$22,Grupe!$M$22)</f>
        <v>0</v>
      </c>
      <c r="K197" s="110">
        <f ca="1">IF(Import1!$O$6=4,"--",H197*(100-J197)/100)</f>
        <v>3659</v>
      </c>
      <c r="L197" s="62"/>
      <c r="M197" s="62"/>
      <c r="N197" s="62"/>
      <c r="O197" s="62"/>
    </row>
    <row r="198" spans="1:15" x14ac:dyDescent="0.45">
      <c r="A198" s="179" t="s">
        <v>1439</v>
      </c>
      <c r="B198" s="180">
        <v>41924</v>
      </c>
      <c r="C198" s="181" t="s">
        <v>358</v>
      </c>
      <c r="D198" s="181" t="s">
        <v>1104</v>
      </c>
      <c r="E198" s="182" t="s">
        <v>751</v>
      </c>
      <c r="F198" s="183">
        <v>230.4</v>
      </c>
      <c r="G198" s="183">
        <v>465</v>
      </c>
      <c r="H198" s="110">
        <f ca="1">IF(Import1!$O$6=4,"--",VLOOKUP(B198,Import1!A:D,Import1!$O$6+1,0))</f>
        <v>5563</v>
      </c>
      <c r="I198" s="89">
        <v>1</v>
      </c>
      <c r="J198" s="63">
        <f>IF(I198=1,Grupe!$L$22,Grupe!$M$22)</f>
        <v>0</v>
      </c>
      <c r="K198" s="110">
        <f ca="1">IF(Import1!$O$6=4,"--",H198*(100-J198)/100)</f>
        <v>5563</v>
      </c>
      <c r="L198" s="62"/>
      <c r="M198" s="62"/>
      <c r="N198" s="62"/>
      <c r="O198" s="62"/>
    </row>
    <row r="199" spans="1:15" x14ac:dyDescent="0.45">
      <c r="A199" s="179" t="s">
        <v>1440</v>
      </c>
      <c r="B199" s="180">
        <v>41925</v>
      </c>
      <c r="C199" s="181" t="s">
        <v>359</v>
      </c>
      <c r="D199" s="181" t="s">
        <v>1104</v>
      </c>
      <c r="E199" s="182" t="s">
        <v>752</v>
      </c>
      <c r="F199" s="183">
        <v>384</v>
      </c>
      <c r="G199" s="183">
        <v>654</v>
      </c>
      <c r="H199" s="110">
        <f ca="1">IF(Import1!$O$6=4,"--",VLOOKUP(B199,Import1!A:D,Import1!$O$6+1,0))</f>
        <v>8465</v>
      </c>
      <c r="I199" s="89">
        <v>1</v>
      </c>
      <c r="J199" s="63">
        <f>IF(I199=1,Grupe!$L$22,Grupe!$M$22)</f>
        <v>0</v>
      </c>
      <c r="K199" s="110">
        <f ca="1">IF(Import1!$O$6=4,"--",H199*(100-J199)/100)</f>
        <v>8465</v>
      </c>
      <c r="L199" s="62"/>
      <c r="M199" s="62"/>
      <c r="N199" s="62"/>
      <c r="O199" s="62"/>
    </row>
    <row r="200" spans="1:15" x14ac:dyDescent="0.45">
      <c r="A200" s="179" t="s">
        <v>1441</v>
      </c>
      <c r="B200" s="180">
        <v>41926</v>
      </c>
      <c r="C200" s="181" t="s">
        <v>360</v>
      </c>
      <c r="D200" s="181" t="s">
        <v>1104</v>
      </c>
      <c r="E200" s="182" t="s">
        <v>753</v>
      </c>
      <c r="F200" s="183">
        <v>614.4</v>
      </c>
      <c r="G200" s="183">
        <v>1005</v>
      </c>
      <c r="H200" s="110">
        <f ca="1">IF(Import1!$O$6=4,"--",VLOOKUP(B200,Import1!A:D,Import1!$O$6+1,0))</f>
        <v>13193</v>
      </c>
      <c r="I200" s="89">
        <v>1</v>
      </c>
      <c r="J200" s="63">
        <f>IF(I200=1,Grupe!$L$22,Grupe!$M$22)</f>
        <v>0</v>
      </c>
      <c r="K200" s="110">
        <f ca="1">IF(Import1!$O$6=4,"--",H200*(100-J200)/100)</f>
        <v>13193</v>
      </c>
      <c r="L200" s="62"/>
      <c r="M200" s="62"/>
      <c r="N200" s="62"/>
      <c r="O200" s="62"/>
    </row>
    <row r="201" spans="1:15" x14ac:dyDescent="0.45">
      <c r="A201" s="179" t="s">
        <v>1442</v>
      </c>
      <c r="B201" s="180">
        <v>41927</v>
      </c>
      <c r="C201" s="181" t="s">
        <v>343</v>
      </c>
      <c r="D201" s="181" t="s">
        <v>1104</v>
      </c>
      <c r="E201" s="182" t="s">
        <v>754</v>
      </c>
      <c r="F201" s="183">
        <v>960</v>
      </c>
      <c r="G201" s="183">
        <v>1500</v>
      </c>
      <c r="H201" s="110">
        <f ca="1">IF(Import1!$O$6=4,"--",VLOOKUP(B201,Import1!A:D,Import1!$O$6+1,0))</f>
        <v>20745</v>
      </c>
      <c r="I201" s="89">
        <v>1</v>
      </c>
      <c r="J201" s="63">
        <f>IF(I201=1,Grupe!$L$22,Grupe!$M$22)</f>
        <v>0</v>
      </c>
      <c r="K201" s="110">
        <f ca="1">IF(Import1!$O$6=4,"--",H201*(100-J201)/100)</f>
        <v>20745</v>
      </c>
      <c r="L201" s="62"/>
      <c r="M201" s="62"/>
      <c r="N201" s="62"/>
      <c r="O201" s="62"/>
    </row>
    <row r="202" spans="1:15" x14ac:dyDescent="0.45">
      <c r="A202" s="179" t="s">
        <v>1443</v>
      </c>
      <c r="B202" s="180">
        <v>41928</v>
      </c>
      <c r="C202" s="181" t="s">
        <v>381</v>
      </c>
      <c r="D202" s="181" t="s">
        <v>1104</v>
      </c>
      <c r="E202" s="182">
        <v>26</v>
      </c>
      <c r="F202" s="183">
        <v>1344</v>
      </c>
      <c r="G202" s="183">
        <v>1577</v>
      </c>
      <c r="H202" s="110">
        <f ca="1">IF(Import1!$O$6=4,"--",VLOOKUP(B202,Import1!A:D,Import1!$O$6+1,0))</f>
        <v>28351</v>
      </c>
      <c r="I202" s="89">
        <v>1</v>
      </c>
      <c r="J202" s="63">
        <f>IF(I202=1,Grupe!$L$22,Grupe!$M$22)</f>
        <v>0</v>
      </c>
      <c r="K202" s="110">
        <f ca="1">IF(Import1!$O$6=4,"--",H202*(100-J202)/100)</f>
        <v>28351</v>
      </c>
      <c r="L202" s="62"/>
      <c r="M202" s="62"/>
      <c r="N202" s="62"/>
      <c r="O202" s="62"/>
    </row>
    <row r="203" spans="1:15" x14ac:dyDescent="0.45">
      <c r="A203" s="179" t="s">
        <v>1444</v>
      </c>
      <c r="B203" s="180">
        <v>41929</v>
      </c>
      <c r="C203" s="181" t="s">
        <v>382</v>
      </c>
      <c r="D203" s="181" t="s">
        <v>1104</v>
      </c>
      <c r="E203" s="182" t="s">
        <v>755</v>
      </c>
      <c r="F203" s="183">
        <v>1920</v>
      </c>
      <c r="G203" s="183">
        <v>2143</v>
      </c>
      <c r="H203" s="110">
        <f ca="1">IF(Import1!$O$6=4,"--",VLOOKUP(B203,Import1!A:D,Import1!$O$6+1,0))</f>
        <v>36497</v>
      </c>
      <c r="I203" s="89">
        <v>1</v>
      </c>
      <c r="J203" s="63">
        <f>IF(I203=1,Grupe!$L$22,Grupe!$M$22)</f>
        <v>0</v>
      </c>
      <c r="K203" s="110">
        <f ca="1">IF(Import1!$O$6=4,"--",H203*(100-J203)/100)</f>
        <v>36497</v>
      </c>
      <c r="L203" s="62"/>
      <c r="M203" s="62"/>
      <c r="N203" s="62"/>
      <c r="O203" s="62"/>
    </row>
    <row r="204" spans="1:15" x14ac:dyDescent="0.45">
      <c r="A204" s="179" t="s">
        <v>1445</v>
      </c>
      <c r="B204" s="180">
        <v>41930</v>
      </c>
      <c r="C204" s="181" t="s">
        <v>383</v>
      </c>
      <c r="D204" s="181" t="s">
        <v>1104</v>
      </c>
      <c r="E204" s="182" t="s">
        <v>756</v>
      </c>
      <c r="F204" s="183">
        <v>2688</v>
      </c>
      <c r="G204" s="183">
        <v>2921</v>
      </c>
      <c r="H204" s="110">
        <f ca="1">IF(Import1!$O$6=4,"--",VLOOKUP(B204,Import1!A:D,Import1!$O$6+1,0))</f>
        <v>52280</v>
      </c>
      <c r="I204" s="89">
        <v>1</v>
      </c>
      <c r="J204" s="63">
        <f>IF(I204=1,Grupe!$L$22,Grupe!$M$22)</f>
        <v>0</v>
      </c>
      <c r="K204" s="110">
        <f ca="1">IF(Import1!$O$6=4,"--",H204*(100-J204)/100)</f>
        <v>52280</v>
      </c>
      <c r="L204" s="62"/>
      <c r="M204" s="62"/>
      <c r="N204" s="62"/>
      <c r="O204" s="62"/>
    </row>
    <row r="205" spans="1:15" x14ac:dyDescent="0.45">
      <c r="A205" s="179" t="s">
        <v>1446</v>
      </c>
      <c r="B205" s="180">
        <v>41931</v>
      </c>
      <c r="C205" s="181" t="s">
        <v>384</v>
      </c>
      <c r="D205" s="181" t="s">
        <v>1104</v>
      </c>
      <c r="E205" s="182" t="s">
        <v>757</v>
      </c>
      <c r="F205" s="183">
        <v>3648</v>
      </c>
      <c r="G205" s="183">
        <v>4088</v>
      </c>
      <c r="H205" s="110">
        <f ca="1">IF(Import1!$O$6=4,"--",VLOOKUP(B205,Import1!A:D,Import1!$O$6+1,0))</f>
        <v>72724</v>
      </c>
      <c r="I205" s="89">
        <v>1</v>
      </c>
      <c r="J205" s="63">
        <f>IF(I205=1,Grupe!$L$22,Grupe!$M$22)</f>
        <v>0</v>
      </c>
      <c r="K205" s="110">
        <f ca="1">IF(Import1!$O$6=4,"--",H205*(100-J205)/100)</f>
        <v>72724</v>
      </c>
      <c r="L205" s="62"/>
      <c r="M205" s="62"/>
      <c r="N205" s="62"/>
      <c r="O205" s="62"/>
    </row>
    <row r="206" spans="1:15" x14ac:dyDescent="0.45">
      <c r="A206" s="179" t="s">
        <v>1447</v>
      </c>
      <c r="B206" s="180">
        <v>41932</v>
      </c>
      <c r="C206" s="181" t="s">
        <v>385</v>
      </c>
      <c r="D206" s="181" t="s">
        <v>1104</v>
      </c>
      <c r="E206" s="182" t="s">
        <v>758</v>
      </c>
      <c r="F206" s="183">
        <v>4608</v>
      </c>
      <c r="G206" s="183">
        <v>5108</v>
      </c>
      <c r="H206" s="110">
        <f ca="1">IF(Import1!$O$6=4,"--",VLOOKUP(B206,Import1!A:D,Import1!$O$6+1,0))</f>
        <v>91238</v>
      </c>
      <c r="I206" s="89">
        <v>1</v>
      </c>
      <c r="J206" s="63">
        <f>IF(I206=1,Grupe!$L$22,Grupe!$M$22)</f>
        <v>0</v>
      </c>
      <c r="K206" s="110">
        <f ca="1">IF(Import1!$O$6=4,"--",H206*(100-J206)/100)</f>
        <v>91238</v>
      </c>
      <c r="L206" s="62"/>
      <c r="M206" s="62"/>
      <c r="N206" s="62"/>
      <c r="O206" s="62"/>
    </row>
    <row r="207" spans="1:15" x14ac:dyDescent="0.45">
      <c r="A207" s="179" t="s">
        <v>1448</v>
      </c>
      <c r="B207" s="180">
        <v>41933</v>
      </c>
      <c r="C207" s="181" t="s">
        <v>386</v>
      </c>
      <c r="D207" s="181" t="s">
        <v>1104</v>
      </c>
      <c r="E207" s="182">
        <v>49</v>
      </c>
      <c r="F207" s="183">
        <v>5760</v>
      </c>
      <c r="G207" s="183">
        <v>6433</v>
      </c>
      <c r="H207" s="110">
        <f ca="1">IF(Import1!$O$6=4,"--",VLOOKUP(B207,Import1!A:D,Import1!$O$6+1,0))</f>
        <v>112972</v>
      </c>
      <c r="I207" s="89">
        <v>1</v>
      </c>
      <c r="J207" s="63">
        <f>IF(I207=1,Grupe!$L$22,Grupe!$M$22)</f>
        <v>0</v>
      </c>
      <c r="K207" s="110">
        <f ca="1">IF(Import1!$O$6=4,"--",H207*(100-J207)/100)</f>
        <v>112972</v>
      </c>
      <c r="L207" s="62"/>
      <c r="M207" s="62"/>
      <c r="N207" s="62"/>
      <c r="O207" s="62"/>
    </row>
    <row r="208" spans="1:15" x14ac:dyDescent="0.45">
      <c r="A208" s="179" t="s">
        <v>1449</v>
      </c>
      <c r="B208" s="180">
        <v>41934</v>
      </c>
      <c r="C208" s="181" t="s">
        <v>387</v>
      </c>
      <c r="D208" s="181" t="s">
        <v>1104</v>
      </c>
      <c r="E208" s="182">
        <v>52</v>
      </c>
      <c r="F208" s="183">
        <v>7104</v>
      </c>
      <c r="G208" s="183">
        <v>7787</v>
      </c>
      <c r="H208" s="110">
        <f ca="1">IF(Import1!$O$6=4,"--",VLOOKUP(B208,Import1!A:D,Import1!$O$6+1,0))</f>
        <v>137764</v>
      </c>
      <c r="I208" s="89">
        <v>1</v>
      </c>
      <c r="J208" s="63">
        <f>IF(I208=1,Grupe!$L$22,Grupe!$M$22)</f>
        <v>0</v>
      </c>
      <c r="K208" s="110">
        <f ca="1">IF(Import1!$O$6=4,"--",H208*(100-J208)/100)</f>
        <v>137764</v>
      </c>
      <c r="L208" s="62"/>
      <c r="M208" s="62"/>
      <c r="N208" s="62"/>
      <c r="O208" s="62"/>
    </row>
    <row r="209" spans="1:15" x14ac:dyDescent="0.45">
      <c r="A209" s="179" t="s">
        <v>1450</v>
      </c>
      <c r="B209" s="180">
        <v>41935</v>
      </c>
      <c r="C209" s="181" t="s">
        <v>388</v>
      </c>
      <c r="D209" s="181" t="s">
        <v>1104</v>
      </c>
      <c r="E209" s="182" t="s">
        <v>759</v>
      </c>
      <c r="F209" s="183">
        <v>9216</v>
      </c>
      <c r="G209" s="183">
        <v>10094</v>
      </c>
      <c r="H209" s="110">
        <f ca="1">IF(Import1!$O$6=4,"--",VLOOKUP(B209,Import1!A:D,Import1!$O$6+1,0))</f>
        <v>183205</v>
      </c>
      <c r="I209" s="89">
        <v>1</v>
      </c>
      <c r="J209" s="63">
        <f>IF(I209=1,Grupe!$L$22,Grupe!$M$22)</f>
        <v>0</v>
      </c>
      <c r="K209" s="110">
        <f ca="1">IF(Import1!$O$6=4,"--",H209*(100-J209)/100)</f>
        <v>183205</v>
      </c>
      <c r="L209" s="62"/>
      <c r="M209" s="62"/>
      <c r="N209" s="62"/>
      <c r="O209" s="62"/>
    </row>
    <row r="210" spans="1:15" x14ac:dyDescent="0.45">
      <c r="A210" s="179" t="s">
        <v>1451</v>
      </c>
      <c r="B210" s="180">
        <v>41936</v>
      </c>
      <c r="C210" s="181" t="s">
        <v>361</v>
      </c>
      <c r="D210" s="181" t="s">
        <v>1104</v>
      </c>
      <c r="E210" s="182">
        <v>12</v>
      </c>
      <c r="F210" s="183">
        <v>72</v>
      </c>
      <c r="G210" s="183">
        <v>232</v>
      </c>
      <c r="H210" s="110">
        <f ca="1">IF(Import1!$O$6=4,"--",VLOOKUP(B210,Import1!A:D,Import1!$O$6+1,0))</f>
        <v>1676</v>
      </c>
      <c r="I210" s="89">
        <v>1</v>
      </c>
      <c r="J210" s="63">
        <f>IF(I210=1,Grupe!$L$22,Grupe!$M$22)</f>
        <v>0</v>
      </c>
      <c r="K210" s="110">
        <f ca="1">IF(Import1!$O$6=4,"--",H210*(100-J210)/100)</f>
        <v>1676</v>
      </c>
      <c r="L210" s="62"/>
      <c r="M210" s="62"/>
      <c r="N210" s="62"/>
      <c r="O210" s="62"/>
    </row>
    <row r="211" spans="1:15" x14ac:dyDescent="0.45">
      <c r="A211" s="179" t="s">
        <v>1452</v>
      </c>
      <c r="B211" s="180">
        <v>41937</v>
      </c>
      <c r="C211" s="181" t="s">
        <v>362</v>
      </c>
      <c r="D211" s="181" t="s">
        <v>1104</v>
      </c>
      <c r="E211" s="182" t="s">
        <v>747</v>
      </c>
      <c r="F211" s="183">
        <v>120</v>
      </c>
      <c r="G211" s="183">
        <v>299</v>
      </c>
      <c r="H211" s="110">
        <f ca="1">IF(Import1!$O$6=4,"--",VLOOKUP(B211,Import1!A:D,Import1!$O$6+1,0))</f>
        <v>2546</v>
      </c>
      <c r="I211" s="89">
        <v>1</v>
      </c>
      <c r="J211" s="63">
        <f>IF(I211=1,Grupe!$L$22,Grupe!$M$22)</f>
        <v>0</v>
      </c>
      <c r="K211" s="110">
        <f ca="1">IF(Import1!$O$6=4,"--",H211*(100-J211)/100)</f>
        <v>2546</v>
      </c>
      <c r="L211" s="62"/>
      <c r="M211" s="62"/>
      <c r="N211" s="62"/>
      <c r="O211" s="62"/>
    </row>
    <row r="212" spans="1:15" x14ac:dyDescent="0.45">
      <c r="A212" s="179" t="s">
        <v>1453</v>
      </c>
      <c r="B212" s="180">
        <v>41938</v>
      </c>
      <c r="C212" s="181" t="s">
        <v>363</v>
      </c>
      <c r="D212" s="181" t="s">
        <v>1104</v>
      </c>
      <c r="E212" s="182" t="s">
        <v>751</v>
      </c>
      <c r="F212" s="183">
        <v>192</v>
      </c>
      <c r="G212" s="183">
        <v>428</v>
      </c>
      <c r="H212" s="110">
        <f ca="1">IF(Import1!$O$6=4,"--",VLOOKUP(B212,Import1!A:D,Import1!$O$6+1,0))</f>
        <v>4390</v>
      </c>
      <c r="I212" s="89">
        <v>1</v>
      </c>
      <c r="J212" s="63">
        <f>IF(I212=1,Grupe!$L$22,Grupe!$M$22)</f>
        <v>0</v>
      </c>
      <c r="K212" s="110">
        <f ca="1">IF(Import1!$O$6=4,"--",H212*(100-J212)/100)</f>
        <v>4390</v>
      </c>
      <c r="L212" s="62"/>
      <c r="M212" s="62"/>
      <c r="N212" s="62"/>
      <c r="O212" s="62"/>
    </row>
    <row r="213" spans="1:15" x14ac:dyDescent="0.45">
      <c r="A213" s="179" t="s">
        <v>1454</v>
      </c>
      <c r="B213" s="180">
        <v>41939</v>
      </c>
      <c r="C213" s="181" t="s">
        <v>364</v>
      </c>
      <c r="D213" s="181" t="s">
        <v>1104</v>
      </c>
      <c r="E213" s="182" t="s">
        <v>760</v>
      </c>
      <c r="F213" s="183">
        <v>288</v>
      </c>
      <c r="G213" s="183">
        <v>550</v>
      </c>
      <c r="H213" s="110">
        <f ca="1">IF(Import1!$O$6=4,"--",VLOOKUP(B213,Import1!A:D,Import1!$O$6+1,0))</f>
        <v>6238</v>
      </c>
      <c r="I213" s="89">
        <v>1</v>
      </c>
      <c r="J213" s="63">
        <f>IF(I213=1,Grupe!$L$22,Grupe!$M$22)</f>
        <v>0</v>
      </c>
      <c r="K213" s="110">
        <f ca="1">IF(Import1!$O$6=4,"--",H213*(100-J213)/100)</f>
        <v>6238</v>
      </c>
      <c r="L213" s="62"/>
      <c r="M213" s="62"/>
      <c r="N213" s="62"/>
      <c r="O213" s="62"/>
    </row>
    <row r="214" spans="1:15" x14ac:dyDescent="0.45">
      <c r="A214" s="179" t="s">
        <v>1455</v>
      </c>
      <c r="B214" s="180">
        <v>41940</v>
      </c>
      <c r="C214" s="181" t="s">
        <v>365</v>
      </c>
      <c r="D214" s="181" t="s">
        <v>1104</v>
      </c>
      <c r="E214" s="182" t="s">
        <v>761</v>
      </c>
      <c r="F214" s="183">
        <v>480</v>
      </c>
      <c r="G214" s="183">
        <v>783</v>
      </c>
      <c r="H214" s="110">
        <f ca="1">IF(Import1!$O$6=4,"--",VLOOKUP(B214,Import1!A:D,Import1!$O$6+1,0))</f>
        <v>9887</v>
      </c>
      <c r="I214" s="89">
        <v>1</v>
      </c>
      <c r="J214" s="63">
        <f>IF(I214=1,Grupe!$L$22,Grupe!$M$22)</f>
        <v>0</v>
      </c>
      <c r="K214" s="110">
        <f ca="1">IF(Import1!$O$6=4,"--",H214*(100-J214)/100)</f>
        <v>9887</v>
      </c>
      <c r="L214" s="62"/>
      <c r="M214" s="62"/>
      <c r="N214" s="62"/>
      <c r="O214" s="62"/>
    </row>
    <row r="215" spans="1:15" x14ac:dyDescent="0.45">
      <c r="A215" s="179" t="s">
        <v>1456</v>
      </c>
      <c r="B215" s="180">
        <v>41941</v>
      </c>
      <c r="C215" s="181" t="s">
        <v>366</v>
      </c>
      <c r="D215" s="181" t="s">
        <v>1104</v>
      </c>
      <c r="E215" s="182" t="s">
        <v>762</v>
      </c>
      <c r="F215" s="183">
        <v>768</v>
      </c>
      <c r="G215" s="183">
        <v>1234</v>
      </c>
      <c r="H215" s="110">
        <f ca="1">IF(Import1!$O$6=4,"--",VLOOKUP(B215,Import1!A:D,Import1!$O$6+1,0))</f>
        <v>15630</v>
      </c>
      <c r="I215" s="89">
        <v>1</v>
      </c>
      <c r="J215" s="63">
        <f>IF(I215=1,Grupe!$L$22,Grupe!$M$22)</f>
        <v>0</v>
      </c>
      <c r="K215" s="110">
        <f ca="1">IF(Import1!$O$6=4,"--",H215*(100-J215)/100)</f>
        <v>15630</v>
      </c>
      <c r="L215" s="62"/>
      <c r="M215" s="62"/>
      <c r="N215" s="62"/>
      <c r="O215" s="62"/>
    </row>
    <row r="216" spans="1:15" x14ac:dyDescent="0.45">
      <c r="A216" s="179" t="s">
        <v>1457</v>
      </c>
      <c r="B216" s="180">
        <v>41942</v>
      </c>
      <c r="C216" s="181" t="s">
        <v>344</v>
      </c>
      <c r="D216" s="181" t="s">
        <v>1104</v>
      </c>
      <c r="E216" s="182" t="s">
        <v>763</v>
      </c>
      <c r="F216" s="183">
        <v>1200</v>
      </c>
      <c r="G216" s="183">
        <v>1799</v>
      </c>
      <c r="H216" s="110">
        <f ca="1">IF(Import1!$O$6=4,"--",VLOOKUP(B216,Import1!A:D,Import1!$O$6+1,0))</f>
        <v>25631</v>
      </c>
      <c r="I216" s="89">
        <v>1</v>
      </c>
      <c r="J216" s="63">
        <f>IF(I216=1,Grupe!$L$22,Grupe!$M$22)</f>
        <v>0</v>
      </c>
      <c r="K216" s="110">
        <f ca="1">IF(Import1!$O$6=4,"--",H216*(100-J216)/100)</f>
        <v>25631</v>
      </c>
      <c r="L216" s="62"/>
      <c r="M216" s="62"/>
      <c r="N216" s="62"/>
      <c r="O216" s="62"/>
    </row>
    <row r="217" spans="1:15" x14ac:dyDescent="0.45">
      <c r="A217" s="179" t="s">
        <v>1458</v>
      </c>
      <c r="B217" s="180">
        <v>41943</v>
      </c>
      <c r="C217" s="181" t="s">
        <v>345</v>
      </c>
      <c r="D217" s="181" t="s">
        <v>1104</v>
      </c>
      <c r="E217" s="182">
        <v>31</v>
      </c>
      <c r="F217" s="183">
        <v>1680</v>
      </c>
      <c r="G217" s="183">
        <v>2122</v>
      </c>
      <c r="H217" s="110">
        <f ca="1">IF(Import1!$O$6=4,"--",VLOOKUP(B217,Import1!A:D,Import1!$O$6+1,0))</f>
        <v>34172</v>
      </c>
      <c r="I217" s="89">
        <v>1</v>
      </c>
      <c r="J217" s="63">
        <f>IF(I217=1,Grupe!$L$22,Grupe!$M$22)</f>
        <v>0</v>
      </c>
      <c r="K217" s="110">
        <f ca="1">IF(Import1!$O$6=4,"--",H217*(100-J217)/100)</f>
        <v>34172</v>
      </c>
      <c r="L217" s="62"/>
      <c r="M217" s="62"/>
      <c r="N217" s="62"/>
      <c r="O217" s="62"/>
    </row>
    <row r="218" spans="1:15" x14ac:dyDescent="0.45">
      <c r="A218" s="179" t="s">
        <v>1459</v>
      </c>
      <c r="B218" s="180">
        <v>41944</v>
      </c>
      <c r="C218" s="181" t="s">
        <v>367</v>
      </c>
      <c r="D218" s="181" t="s">
        <v>1104</v>
      </c>
      <c r="E218" s="182" t="s">
        <v>764</v>
      </c>
      <c r="F218" s="183">
        <v>100.8</v>
      </c>
      <c r="G218" s="183">
        <v>282</v>
      </c>
      <c r="H218" s="110">
        <f ca="1">IF(Import1!$O$6=4,"--",VLOOKUP(B218,Import1!A:D,Import1!$O$6+1,0))</f>
        <v>2907</v>
      </c>
      <c r="I218" s="89">
        <v>1</v>
      </c>
      <c r="J218" s="63">
        <f>IF(I218=1,Grupe!$L$22,Grupe!$M$22)</f>
        <v>0</v>
      </c>
      <c r="K218" s="110">
        <f ca="1">IF(Import1!$O$6=4,"--",H218*(100-J218)/100)</f>
        <v>2907</v>
      </c>
      <c r="L218" s="62"/>
      <c r="M218" s="62"/>
      <c r="N218" s="62"/>
      <c r="O218" s="62"/>
    </row>
    <row r="219" spans="1:15" x14ac:dyDescent="0.45">
      <c r="A219" s="179" t="s">
        <v>1460</v>
      </c>
      <c r="B219" s="180">
        <v>41945</v>
      </c>
      <c r="C219" s="181" t="s">
        <v>368</v>
      </c>
      <c r="D219" s="181" t="s">
        <v>1104</v>
      </c>
      <c r="E219" s="182" t="s">
        <v>765</v>
      </c>
      <c r="F219" s="183">
        <v>144</v>
      </c>
      <c r="G219" s="183">
        <v>401</v>
      </c>
      <c r="H219" s="110">
        <f ca="1">IF(Import1!$O$6=4,"--",VLOOKUP(B219,Import1!A:D,Import1!$O$6+1,0))</f>
        <v>4925</v>
      </c>
      <c r="I219" s="89">
        <v>1</v>
      </c>
      <c r="J219" s="63">
        <f>IF(I219=1,Grupe!$L$22,Grupe!$M$22)</f>
        <v>0</v>
      </c>
      <c r="K219" s="110">
        <f ca="1">IF(Import1!$O$6=4,"--",H219*(100-J219)/100)</f>
        <v>4925</v>
      </c>
      <c r="L219" s="62"/>
      <c r="M219" s="62"/>
      <c r="N219" s="62"/>
      <c r="O219" s="62"/>
    </row>
    <row r="220" spans="1:15" x14ac:dyDescent="0.45">
      <c r="A220" s="179" t="s">
        <v>1461</v>
      </c>
      <c r="B220" s="180">
        <v>41946</v>
      </c>
      <c r="C220" s="181" t="s">
        <v>369</v>
      </c>
      <c r="D220" s="181" t="s">
        <v>1104</v>
      </c>
      <c r="E220" s="182" t="s">
        <v>766</v>
      </c>
      <c r="F220" s="183">
        <v>172.8</v>
      </c>
      <c r="G220" s="183">
        <v>437</v>
      </c>
      <c r="H220" s="110">
        <f ca="1">IF(Import1!$O$6=4,"--",VLOOKUP(B220,Import1!A:D,Import1!$O$6+1,0))</f>
        <v>5496</v>
      </c>
      <c r="I220" s="89">
        <v>1</v>
      </c>
      <c r="J220" s="63">
        <f>IF(I220=1,Grupe!$L$22,Grupe!$M$22)</f>
        <v>0</v>
      </c>
      <c r="K220" s="110">
        <f ca="1">IF(Import1!$O$6=4,"--",H220*(100-J220)/100)</f>
        <v>5496</v>
      </c>
      <c r="L220" s="62"/>
      <c r="M220" s="62"/>
      <c r="N220" s="62"/>
      <c r="O220" s="62"/>
    </row>
    <row r="221" spans="1:15" x14ac:dyDescent="0.45">
      <c r="A221" s="179" t="s">
        <v>1462</v>
      </c>
      <c r="B221" s="180">
        <v>41947</v>
      </c>
      <c r="C221" s="181" t="s">
        <v>370</v>
      </c>
      <c r="D221" s="181" t="s">
        <v>1104</v>
      </c>
      <c r="E221" s="182" t="s">
        <v>767</v>
      </c>
      <c r="F221" s="183">
        <v>201.6</v>
      </c>
      <c r="G221" s="183">
        <v>484</v>
      </c>
      <c r="H221" s="110">
        <f ca="1">IF(Import1!$O$6=4,"--",VLOOKUP(B221,Import1!A:D,Import1!$O$6+1,0))</f>
        <v>6813</v>
      </c>
      <c r="I221" s="89">
        <v>1</v>
      </c>
      <c r="J221" s="63">
        <f>IF(I221=1,Grupe!$L$22,Grupe!$M$22)</f>
        <v>0</v>
      </c>
      <c r="K221" s="110">
        <f ca="1">IF(Import1!$O$6=4,"--",H221*(100-J221)/100)</f>
        <v>6813</v>
      </c>
      <c r="L221" s="62"/>
      <c r="M221" s="62"/>
      <c r="N221" s="62"/>
      <c r="O221" s="62"/>
    </row>
    <row r="222" spans="1:15" x14ac:dyDescent="0.45">
      <c r="A222" s="179" t="s">
        <v>1463</v>
      </c>
      <c r="B222" s="180">
        <v>41948</v>
      </c>
      <c r="C222" s="181" t="s">
        <v>371</v>
      </c>
      <c r="D222" s="181" t="s">
        <v>1104</v>
      </c>
      <c r="E222" s="182" t="s">
        <v>600</v>
      </c>
      <c r="F222" s="183">
        <v>230.4</v>
      </c>
      <c r="G222" s="183">
        <v>539</v>
      </c>
      <c r="H222" s="110">
        <f ca="1">IF(Import1!$O$6=4,"--",VLOOKUP(B222,Import1!A:D,Import1!$O$6+1,0))</f>
        <v>7235</v>
      </c>
      <c r="I222" s="89">
        <v>1</v>
      </c>
      <c r="J222" s="63">
        <f>IF(I222=1,Grupe!$L$22,Grupe!$M$22)</f>
        <v>0</v>
      </c>
      <c r="K222" s="110">
        <f ca="1">IF(Import1!$O$6=4,"--",H222*(100-J222)/100)</f>
        <v>7235</v>
      </c>
      <c r="L222" s="62"/>
      <c r="M222" s="62"/>
      <c r="N222" s="62"/>
      <c r="O222" s="62"/>
    </row>
    <row r="223" spans="1:15" x14ac:dyDescent="0.45">
      <c r="A223" s="179" t="s">
        <v>1464</v>
      </c>
      <c r="B223" s="180">
        <v>41949</v>
      </c>
      <c r="C223" s="181" t="s">
        <v>372</v>
      </c>
      <c r="D223" s="181" t="s">
        <v>1104</v>
      </c>
      <c r="E223" s="182" t="s">
        <v>643</v>
      </c>
      <c r="F223" s="183">
        <v>273.60000000000002</v>
      </c>
      <c r="G223" s="183">
        <v>609</v>
      </c>
      <c r="H223" s="110">
        <f ca="1">IF(Import1!$O$6=4,"--",VLOOKUP(B223,Import1!A:D,Import1!$O$6+1,0))</f>
        <v>9083</v>
      </c>
      <c r="I223" s="89">
        <v>1</v>
      </c>
      <c r="J223" s="63">
        <f>IF(I223=1,Grupe!$L$22,Grupe!$M$22)</f>
        <v>0</v>
      </c>
      <c r="K223" s="110">
        <f ca="1">IF(Import1!$O$6=4,"--",H223*(100-J223)/100)</f>
        <v>9083</v>
      </c>
      <c r="L223" s="62"/>
      <c r="M223" s="62"/>
      <c r="N223" s="62"/>
      <c r="O223" s="62"/>
    </row>
    <row r="224" spans="1:15" x14ac:dyDescent="0.45">
      <c r="A224" s="179" t="s">
        <v>1465</v>
      </c>
      <c r="B224" s="180">
        <v>41950</v>
      </c>
      <c r="C224" s="181" t="s">
        <v>373</v>
      </c>
      <c r="D224" s="181" t="s">
        <v>1104</v>
      </c>
      <c r="E224" s="182" t="s">
        <v>768</v>
      </c>
      <c r="F224" s="183">
        <v>345.6</v>
      </c>
      <c r="G224" s="183">
        <v>816</v>
      </c>
      <c r="H224" s="110">
        <f ca="1">IF(Import1!$O$6=4,"--",VLOOKUP(B224,Import1!A:D,Import1!$O$6+1,0))</f>
        <v>9580</v>
      </c>
      <c r="I224" s="89">
        <v>1</v>
      </c>
      <c r="J224" s="63">
        <f>IF(I224=1,Grupe!$L$22,Grupe!$M$22)</f>
        <v>0</v>
      </c>
      <c r="K224" s="110">
        <f ca="1">IF(Import1!$O$6=4,"--",H224*(100-J224)/100)</f>
        <v>9580</v>
      </c>
      <c r="L224" s="62"/>
      <c r="M224" s="62"/>
      <c r="N224" s="62"/>
      <c r="O224" s="62"/>
    </row>
    <row r="225" spans="1:15" x14ac:dyDescent="0.45">
      <c r="A225" s="179" t="s">
        <v>1466</v>
      </c>
      <c r="B225" s="180">
        <v>41951</v>
      </c>
      <c r="C225" s="181" t="s">
        <v>374</v>
      </c>
      <c r="D225" s="181" t="s">
        <v>1104</v>
      </c>
      <c r="E225" s="182" t="s">
        <v>748</v>
      </c>
      <c r="F225" s="183">
        <v>168</v>
      </c>
      <c r="G225" s="183">
        <v>374</v>
      </c>
      <c r="H225" s="110">
        <f ca="1">IF(Import1!$O$6=4,"--",VLOOKUP(B225,Import1!A:D,Import1!$O$6+1,0))</f>
        <v>4736</v>
      </c>
      <c r="I225" s="89">
        <v>1</v>
      </c>
      <c r="J225" s="63">
        <f>IF(I225=1,Grupe!$L$22,Grupe!$M$22)</f>
        <v>0</v>
      </c>
      <c r="K225" s="110">
        <f ca="1">IF(Import1!$O$6=4,"--",H225*(100-J225)/100)</f>
        <v>4736</v>
      </c>
      <c r="L225" s="62"/>
      <c r="M225" s="62"/>
      <c r="N225" s="62"/>
      <c r="O225" s="62"/>
    </row>
    <row r="226" spans="1:15" x14ac:dyDescent="0.45">
      <c r="A226" s="179" t="s">
        <v>1467</v>
      </c>
      <c r="B226" s="180">
        <v>41952</v>
      </c>
      <c r="C226" s="181" t="s">
        <v>375</v>
      </c>
      <c r="D226" s="181" t="s">
        <v>1104</v>
      </c>
      <c r="E226" s="182" t="s">
        <v>769</v>
      </c>
      <c r="F226" s="183">
        <v>240</v>
      </c>
      <c r="G226" s="183">
        <v>534</v>
      </c>
      <c r="H226" s="110">
        <f ca="1">IF(Import1!$O$6=4,"--",VLOOKUP(B226,Import1!A:D,Import1!$O$6+1,0))</f>
        <v>7685</v>
      </c>
      <c r="I226" s="89">
        <v>1</v>
      </c>
      <c r="J226" s="63">
        <f>IF(I226=1,Grupe!$L$22,Grupe!$M$22)</f>
        <v>0</v>
      </c>
      <c r="K226" s="110">
        <f ca="1">IF(Import1!$O$6=4,"--",H226*(100-J226)/100)</f>
        <v>7685</v>
      </c>
      <c r="L226" s="62"/>
      <c r="M226" s="62"/>
      <c r="N226" s="62"/>
      <c r="O226" s="62"/>
    </row>
    <row r="227" spans="1:15" x14ac:dyDescent="0.45">
      <c r="A227" s="179" t="s">
        <v>1468</v>
      </c>
      <c r="B227" s="180">
        <v>41953</v>
      </c>
      <c r="C227" s="181" t="s">
        <v>376</v>
      </c>
      <c r="D227" s="181" t="s">
        <v>1104</v>
      </c>
      <c r="E227" s="182" t="s">
        <v>770</v>
      </c>
      <c r="F227" s="183">
        <v>288</v>
      </c>
      <c r="G227" s="183">
        <v>630</v>
      </c>
      <c r="H227" s="110">
        <f ca="1">IF(Import1!$O$6=4,"--",VLOOKUP(B227,Import1!A:D,Import1!$O$6+1,0))</f>
        <v>8741</v>
      </c>
      <c r="I227" s="89">
        <v>1</v>
      </c>
      <c r="J227" s="63">
        <f>IF(I227=1,Grupe!$L$22,Grupe!$M$22)</f>
        <v>0</v>
      </c>
      <c r="K227" s="110">
        <f ca="1">IF(Import1!$O$6=4,"--",H227*(100-J227)/100)</f>
        <v>8741</v>
      </c>
      <c r="L227" s="62"/>
      <c r="M227" s="62"/>
      <c r="N227" s="62"/>
      <c r="O227" s="62"/>
    </row>
    <row r="228" spans="1:15" x14ac:dyDescent="0.45">
      <c r="A228" s="179" t="s">
        <v>1469</v>
      </c>
      <c r="B228" s="180">
        <v>41954</v>
      </c>
      <c r="C228" s="181" t="s">
        <v>377</v>
      </c>
      <c r="D228" s="181" t="s">
        <v>1104</v>
      </c>
      <c r="E228" s="182" t="s">
        <v>771</v>
      </c>
      <c r="F228" s="183">
        <v>336</v>
      </c>
      <c r="G228" s="183">
        <v>660</v>
      </c>
      <c r="H228" s="110">
        <f ca="1">IF(Import1!$O$6=4,"--",VLOOKUP(B228,Import1!A:D,Import1!$O$6+1,0))</f>
        <v>10668</v>
      </c>
      <c r="I228" s="89">
        <v>1</v>
      </c>
      <c r="J228" s="63">
        <f>IF(I228=1,Grupe!$L$22,Grupe!$M$22)</f>
        <v>0</v>
      </c>
      <c r="K228" s="110">
        <f ca="1">IF(Import1!$O$6=4,"--",H228*(100-J228)/100)</f>
        <v>10668</v>
      </c>
      <c r="L228" s="62"/>
      <c r="M228" s="62"/>
      <c r="N228" s="62"/>
      <c r="O228" s="62"/>
    </row>
    <row r="229" spans="1:15" x14ac:dyDescent="0.45">
      <c r="A229" s="179" t="s">
        <v>1470</v>
      </c>
      <c r="B229" s="180">
        <v>41955</v>
      </c>
      <c r="C229" s="181" t="s">
        <v>378</v>
      </c>
      <c r="D229" s="181" t="s">
        <v>1104</v>
      </c>
      <c r="E229" s="182" t="s">
        <v>582</v>
      </c>
      <c r="F229" s="183">
        <v>384</v>
      </c>
      <c r="G229" s="183">
        <v>765</v>
      </c>
      <c r="H229" s="110">
        <f ca="1">IF(Import1!$O$6=4,"--",VLOOKUP(B229,Import1!A:D,Import1!$O$6+1,0))</f>
        <v>12688</v>
      </c>
      <c r="I229" s="89">
        <v>1</v>
      </c>
      <c r="J229" s="63">
        <f>IF(I229=1,Grupe!$L$22,Grupe!$M$22)</f>
        <v>0</v>
      </c>
      <c r="K229" s="110">
        <f ca="1">IF(Import1!$O$6=4,"--",H229*(100-J229)/100)</f>
        <v>12688</v>
      </c>
      <c r="L229" s="62"/>
      <c r="M229" s="62"/>
      <c r="N229" s="62"/>
      <c r="O229" s="62"/>
    </row>
    <row r="230" spans="1:15" x14ac:dyDescent="0.45">
      <c r="A230" s="179" t="s">
        <v>1471</v>
      </c>
      <c r="B230" s="180">
        <v>41956</v>
      </c>
      <c r="C230" s="181" t="s">
        <v>379</v>
      </c>
      <c r="D230" s="181" t="s">
        <v>1104</v>
      </c>
      <c r="E230" s="182" t="s">
        <v>753</v>
      </c>
      <c r="F230" s="183">
        <v>456</v>
      </c>
      <c r="G230" s="183">
        <v>873</v>
      </c>
      <c r="H230" s="110">
        <f ca="1">IF(Import1!$O$6=4,"--",VLOOKUP(B230,Import1!A:D,Import1!$O$6+1,0))</f>
        <v>13823</v>
      </c>
      <c r="I230" s="89">
        <v>1</v>
      </c>
      <c r="J230" s="63">
        <f>IF(I230=1,Grupe!$L$22,Grupe!$M$22)</f>
        <v>0</v>
      </c>
      <c r="K230" s="110">
        <f ca="1">IF(Import1!$O$6=4,"--",H230*(100-J230)/100)</f>
        <v>13823</v>
      </c>
      <c r="L230" s="62"/>
      <c r="M230" s="62"/>
      <c r="N230" s="62"/>
      <c r="O230" s="62"/>
    </row>
    <row r="231" spans="1:15" x14ac:dyDescent="0.45">
      <c r="A231" s="179" t="s">
        <v>1472</v>
      </c>
      <c r="B231" s="180">
        <v>41957</v>
      </c>
      <c r="C231" s="181" t="s">
        <v>380</v>
      </c>
      <c r="D231" s="181" t="s">
        <v>1104</v>
      </c>
      <c r="E231" s="182" t="s">
        <v>772</v>
      </c>
      <c r="F231" s="183">
        <v>576</v>
      </c>
      <c r="G231" s="183">
        <v>1146</v>
      </c>
      <c r="H231" s="110">
        <f ca="1">IF(Import1!$O$6=4,"--",VLOOKUP(B231,Import1!A:D,Import1!$O$6+1,0))</f>
        <v>16949</v>
      </c>
      <c r="I231" s="89">
        <v>1</v>
      </c>
      <c r="J231" s="63">
        <f>IF(I231=1,Grupe!$L$22,Grupe!$M$22)</f>
        <v>0</v>
      </c>
      <c r="K231" s="110">
        <f ca="1">IF(Import1!$O$6=4,"--",H231*(100-J231)/100)</f>
        <v>16949</v>
      </c>
      <c r="L231" s="62"/>
      <c r="M231" s="62"/>
      <c r="N231" s="62"/>
      <c r="O231" s="62"/>
    </row>
    <row r="232" spans="1:15" x14ac:dyDescent="0.45">
      <c r="A232" s="179" t="s">
        <v>1473</v>
      </c>
      <c r="B232" s="180">
        <v>42001</v>
      </c>
      <c r="C232" s="181" t="s">
        <v>1142</v>
      </c>
      <c r="D232" s="181" t="s">
        <v>1186</v>
      </c>
      <c r="E232" s="182">
        <v>11.1</v>
      </c>
      <c r="F232" s="183">
        <v>240</v>
      </c>
      <c r="G232" s="183">
        <v>288</v>
      </c>
      <c r="H232" s="110">
        <f ca="1">IF(Import1!$O$6=4,"--",VLOOKUP(B232,Import1!A:D,Import1!$O$6+1,0))</f>
        <v>6071</v>
      </c>
      <c r="I232" s="89">
        <v>1</v>
      </c>
      <c r="J232" s="63">
        <f>IF(I232=1,Grupe!$L$22,Grupe!$M$22)</f>
        <v>0</v>
      </c>
      <c r="K232" s="110">
        <f ca="1">IF(Import1!$O$6=4,"--",H232*(100-J232)/100)</f>
        <v>6071</v>
      </c>
      <c r="L232" s="62"/>
      <c r="M232" s="62"/>
      <c r="N232" s="62"/>
      <c r="O232" s="62"/>
    </row>
    <row r="233" spans="1:15" x14ac:dyDescent="0.45">
      <c r="A233" s="179" t="s">
        <v>1474</v>
      </c>
      <c r="B233" s="180">
        <v>42002</v>
      </c>
      <c r="C233" s="181" t="s">
        <v>1143</v>
      </c>
      <c r="D233" s="181" t="s">
        <v>1186</v>
      </c>
      <c r="E233" s="182">
        <v>12.1</v>
      </c>
      <c r="F233" s="183">
        <v>336</v>
      </c>
      <c r="G233" s="183">
        <v>383</v>
      </c>
      <c r="H233" s="110">
        <f ca="1">IF(Import1!$O$6=4,"--",VLOOKUP(B233,Import1!A:D,Import1!$O$6+1,0))</f>
        <v>7543</v>
      </c>
      <c r="I233" s="89">
        <v>1</v>
      </c>
      <c r="J233" s="63">
        <f>IF(I233=1,Grupe!$L$22,Grupe!$M$22)</f>
        <v>0</v>
      </c>
      <c r="K233" s="110">
        <f ca="1">IF(Import1!$O$6=4,"--",H233*(100-J233)/100)</f>
        <v>7543</v>
      </c>
      <c r="L233" s="62"/>
      <c r="M233" s="62"/>
      <c r="N233" s="62"/>
      <c r="O233" s="62"/>
    </row>
    <row r="234" spans="1:15" x14ac:dyDescent="0.45">
      <c r="A234" s="179" t="s">
        <v>1475</v>
      </c>
      <c r="B234" s="180">
        <v>42003</v>
      </c>
      <c r="C234" s="181" t="s">
        <v>1144</v>
      </c>
      <c r="D234" s="181" t="s">
        <v>1186</v>
      </c>
      <c r="E234" s="182">
        <v>13.9</v>
      </c>
      <c r="F234" s="183">
        <v>480</v>
      </c>
      <c r="G234" s="183">
        <v>525</v>
      </c>
      <c r="H234" s="110">
        <f ca="1">IF(Import1!$O$6=4,"--",VLOOKUP(B234,Import1!A:D,Import1!$O$6+1,0))</f>
        <v>10408</v>
      </c>
      <c r="I234" s="89">
        <v>1</v>
      </c>
      <c r="J234" s="63">
        <f>IF(I234=1,Grupe!$L$22,Grupe!$M$22)</f>
        <v>0</v>
      </c>
      <c r="K234" s="110">
        <f ca="1">IF(Import1!$O$6=4,"--",H234*(100-J234)/100)</f>
        <v>10408</v>
      </c>
      <c r="L234" s="62"/>
      <c r="M234" s="62"/>
      <c r="N234" s="62"/>
      <c r="O234" s="62"/>
    </row>
    <row r="235" spans="1:15" x14ac:dyDescent="0.45">
      <c r="A235" s="179" t="s">
        <v>1476</v>
      </c>
      <c r="B235" s="180">
        <v>42004</v>
      </c>
      <c r="C235" s="181" t="s">
        <v>1145</v>
      </c>
      <c r="D235" s="181" t="s">
        <v>1186</v>
      </c>
      <c r="E235" s="182">
        <v>16.100000000000001</v>
      </c>
      <c r="F235" s="183">
        <v>672</v>
      </c>
      <c r="G235" s="183">
        <v>765</v>
      </c>
      <c r="H235" s="110">
        <f ca="1">IF(Import1!$O$6=4,"--",VLOOKUP(B235,Import1!A:D,Import1!$O$6+1,0))</f>
        <v>14482</v>
      </c>
      <c r="I235" s="89">
        <v>1</v>
      </c>
      <c r="J235" s="63">
        <f>IF(I235=1,Grupe!$L$22,Grupe!$M$22)</f>
        <v>0</v>
      </c>
      <c r="K235" s="110">
        <f ca="1">IF(Import1!$O$6=4,"--",H235*(100-J235)/100)</f>
        <v>14482</v>
      </c>
      <c r="L235" s="62"/>
      <c r="M235" s="62"/>
      <c r="N235" s="62"/>
      <c r="O235" s="62"/>
    </row>
    <row r="236" spans="1:15" x14ac:dyDescent="0.45">
      <c r="A236" s="179" t="s">
        <v>1477</v>
      </c>
      <c r="B236" s="180">
        <v>42005</v>
      </c>
      <c r="C236" s="181" t="s">
        <v>1146</v>
      </c>
      <c r="D236" s="181" t="s">
        <v>1186</v>
      </c>
      <c r="E236" s="182">
        <v>18</v>
      </c>
      <c r="F236" s="183">
        <v>912</v>
      </c>
      <c r="G236" s="183">
        <v>1000</v>
      </c>
      <c r="H236" s="110">
        <f ca="1">IF(Import1!$O$6=4,"--",VLOOKUP(B236,Import1!A:D,Import1!$O$6+1,0))</f>
        <v>18626</v>
      </c>
      <c r="I236" s="89">
        <v>1</v>
      </c>
      <c r="J236" s="63">
        <f>IF(I236=1,Grupe!$L$22,Grupe!$M$22)</f>
        <v>0</v>
      </c>
      <c r="K236" s="110">
        <f ca="1">IF(Import1!$O$6=4,"--",H236*(100-J236)/100)</f>
        <v>18626</v>
      </c>
      <c r="L236" s="62"/>
      <c r="M236" s="62"/>
      <c r="N236" s="62"/>
      <c r="O236" s="62"/>
    </row>
    <row r="237" spans="1:15" x14ac:dyDescent="0.45">
      <c r="A237" s="179" t="s">
        <v>1478</v>
      </c>
      <c r="B237" s="180">
        <v>42006</v>
      </c>
      <c r="C237" s="181" t="s">
        <v>1147</v>
      </c>
      <c r="D237" s="181" t="s">
        <v>1186</v>
      </c>
      <c r="E237" s="182">
        <v>19</v>
      </c>
      <c r="F237" s="183">
        <v>1152</v>
      </c>
      <c r="G237" s="183">
        <v>1230</v>
      </c>
      <c r="H237" s="110">
        <f ca="1">IF(Import1!$O$6=4,"--",VLOOKUP(B237,Import1!A:D,Import1!$O$6+1,0))</f>
        <v>24423</v>
      </c>
      <c r="I237" s="89">
        <v>1</v>
      </c>
      <c r="J237" s="63">
        <f>IF(I237=1,Grupe!$L$22,Grupe!$M$22)</f>
        <v>0</v>
      </c>
      <c r="K237" s="110">
        <f ca="1">IF(Import1!$O$6=4,"--",H237*(100-J237)/100)</f>
        <v>24423</v>
      </c>
      <c r="L237" s="62"/>
      <c r="M237" s="62"/>
      <c r="N237" s="62"/>
      <c r="O237" s="62"/>
    </row>
    <row r="238" spans="1:15" x14ac:dyDescent="0.45">
      <c r="A238" s="179" t="s">
        <v>1479</v>
      </c>
      <c r="B238" s="180">
        <v>42007</v>
      </c>
      <c r="C238" s="181" t="s">
        <v>1148</v>
      </c>
      <c r="D238" s="181" t="s">
        <v>1186</v>
      </c>
      <c r="E238" s="182">
        <v>22.3</v>
      </c>
      <c r="F238" s="183">
        <v>1440</v>
      </c>
      <c r="G238" s="183">
        <v>1550</v>
      </c>
      <c r="H238" s="110">
        <f ca="1">IF(Import1!$O$6=4,"--",VLOOKUP(B238,Import1!A:D,Import1!$O$6+1,0))</f>
        <v>29834</v>
      </c>
      <c r="I238" s="89">
        <v>1</v>
      </c>
      <c r="J238" s="63">
        <f>IF(I238=1,Grupe!$L$22,Grupe!$M$22)</f>
        <v>0</v>
      </c>
      <c r="K238" s="110">
        <f ca="1">IF(Import1!$O$6=4,"--",H238*(100-J238)/100)</f>
        <v>29834</v>
      </c>
      <c r="L238" s="62"/>
      <c r="M238" s="62"/>
      <c r="N238" s="62"/>
      <c r="O238" s="62"/>
    </row>
    <row r="239" spans="1:15" x14ac:dyDescent="0.45">
      <c r="A239" s="179" t="s">
        <v>1480</v>
      </c>
      <c r="B239" s="180">
        <v>42008</v>
      </c>
      <c r="C239" s="181" t="s">
        <v>1149</v>
      </c>
      <c r="D239" s="181" t="s">
        <v>1186</v>
      </c>
      <c r="E239" s="182">
        <v>23.6</v>
      </c>
      <c r="F239" s="183">
        <v>1776</v>
      </c>
      <c r="G239" s="183">
        <v>1880</v>
      </c>
      <c r="H239" s="110">
        <f ca="1">IF(Import1!$O$6=4,"--",VLOOKUP(B239,Import1!A:D,Import1!$O$6+1,0))</f>
        <v>37230</v>
      </c>
      <c r="I239" s="89">
        <v>1</v>
      </c>
      <c r="J239" s="63">
        <f>IF(I239=1,Grupe!$L$22,Grupe!$M$22)</f>
        <v>0</v>
      </c>
      <c r="K239" s="110">
        <f ca="1">IF(Import1!$O$6=4,"--",H239*(100-J239)/100)</f>
        <v>37230</v>
      </c>
      <c r="L239" s="62"/>
      <c r="M239" s="62"/>
      <c r="N239" s="62"/>
      <c r="O239" s="62"/>
    </row>
    <row r="240" spans="1:15" x14ac:dyDescent="0.45">
      <c r="A240" s="179" t="s">
        <v>1481</v>
      </c>
      <c r="B240" s="180">
        <v>42009</v>
      </c>
      <c r="C240" s="181" t="s">
        <v>1150</v>
      </c>
      <c r="D240" s="181" t="s">
        <v>1186</v>
      </c>
      <c r="E240" s="182">
        <v>26.4</v>
      </c>
      <c r="F240" s="183">
        <v>2304</v>
      </c>
      <c r="G240" s="183">
        <v>2410</v>
      </c>
      <c r="H240" s="110">
        <f ca="1">IF(Import1!$O$6=4,"--",VLOOKUP(B240,Import1!A:D,Import1!$O$6+1,0))</f>
        <v>48083</v>
      </c>
      <c r="I240" s="89">
        <v>1</v>
      </c>
      <c r="J240" s="63">
        <f>IF(I240=1,Grupe!$L$22,Grupe!$M$22)</f>
        <v>0</v>
      </c>
      <c r="K240" s="110">
        <f ca="1">IF(Import1!$O$6=4,"--",H240*(100-J240)/100)</f>
        <v>48083</v>
      </c>
      <c r="L240" s="62"/>
      <c r="M240" s="62"/>
      <c r="N240" s="62"/>
      <c r="O240" s="62"/>
    </row>
    <row r="241" spans="1:15" x14ac:dyDescent="0.45">
      <c r="A241" s="179" t="s">
        <v>1482</v>
      </c>
      <c r="B241" s="180">
        <v>42010</v>
      </c>
      <c r="C241" s="181" t="s">
        <v>1151</v>
      </c>
      <c r="D241" s="181" t="s">
        <v>1186</v>
      </c>
      <c r="E241" s="182">
        <v>31</v>
      </c>
      <c r="F241" s="183">
        <v>2880</v>
      </c>
      <c r="G241" s="183">
        <v>3000</v>
      </c>
      <c r="H241" s="110">
        <f ca="1">IF(Import1!$O$6=4,"--",VLOOKUP(B241,Import1!A:D,Import1!$O$6+1,0))</f>
        <v>60213</v>
      </c>
      <c r="I241" s="89">
        <v>1</v>
      </c>
      <c r="J241" s="63">
        <f>IF(I241=1,Grupe!$L$22,Grupe!$M$22)</f>
        <v>0</v>
      </c>
      <c r="K241" s="110">
        <f ca="1">IF(Import1!$O$6=4,"--",H241*(100-J241)/100)</f>
        <v>60213</v>
      </c>
      <c r="L241" s="62"/>
      <c r="M241" s="62"/>
      <c r="N241" s="62"/>
      <c r="O241" s="62"/>
    </row>
    <row r="242" spans="1:15" x14ac:dyDescent="0.45">
      <c r="A242" s="179" t="s">
        <v>1483</v>
      </c>
      <c r="B242" s="180">
        <v>42011</v>
      </c>
      <c r="C242" s="181" t="s">
        <v>1152</v>
      </c>
      <c r="D242" s="181" t="s">
        <v>1186</v>
      </c>
      <c r="E242" s="182">
        <v>35.700000000000003</v>
      </c>
      <c r="F242" s="183">
        <v>3840</v>
      </c>
      <c r="G242" s="183">
        <v>3960</v>
      </c>
      <c r="H242" s="110">
        <f ca="1">IF(Import1!$O$6=4,"--",VLOOKUP(B242,Import1!A:D,Import1!$O$6+1,0))</f>
        <v>92139</v>
      </c>
      <c r="I242" s="89">
        <v>1</v>
      </c>
      <c r="J242" s="63">
        <f>IF(I242=1,Grupe!$L$22,Grupe!$M$22)</f>
        <v>0</v>
      </c>
      <c r="K242" s="110">
        <f ca="1">IF(Import1!$O$6=4,"--",H242*(100-J242)/100)</f>
        <v>92139</v>
      </c>
      <c r="L242" s="62"/>
      <c r="M242" s="62"/>
      <c r="N242" s="62"/>
      <c r="O242" s="62"/>
    </row>
    <row r="243" spans="1:15" x14ac:dyDescent="0.45">
      <c r="A243" s="179" t="s">
        <v>1484</v>
      </c>
      <c r="B243" s="180">
        <v>42012</v>
      </c>
      <c r="C243" s="181" t="s">
        <v>1153</v>
      </c>
      <c r="D243" s="181" t="s">
        <v>1186</v>
      </c>
      <c r="E243" s="182">
        <v>9.6</v>
      </c>
      <c r="F243" s="183">
        <v>28.8</v>
      </c>
      <c r="G243" s="183">
        <v>129</v>
      </c>
      <c r="H243" s="110">
        <f ca="1">IF(Import1!$O$6=4,"--",VLOOKUP(B243,Import1!A:D,Import1!$O$6+1,0))</f>
        <v>1495</v>
      </c>
      <c r="I243" s="89">
        <v>1</v>
      </c>
      <c r="J243" s="63">
        <f>IF(I243=1,Grupe!$L$22,Grupe!$M$22)</f>
        <v>0</v>
      </c>
      <c r="K243" s="110">
        <f ca="1">IF(Import1!$O$6=4,"--",H243*(100-J243)/100)</f>
        <v>1495</v>
      </c>
      <c r="L243" s="62"/>
      <c r="M243" s="62"/>
      <c r="N243" s="62"/>
      <c r="O243" s="62"/>
    </row>
    <row r="244" spans="1:15" x14ac:dyDescent="0.45">
      <c r="A244" s="179" t="s">
        <v>1485</v>
      </c>
      <c r="B244" s="180">
        <v>42013</v>
      </c>
      <c r="C244" s="181" t="s">
        <v>1154</v>
      </c>
      <c r="D244" s="181" t="s">
        <v>1186</v>
      </c>
      <c r="E244" s="182">
        <v>10.6</v>
      </c>
      <c r="F244" s="183">
        <v>48</v>
      </c>
      <c r="G244" s="183">
        <v>163</v>
      </c>
      <c r="H244" s="110">
        <f ca="1">IF(Import1!$O$6=4,"--",VLOOKUP(B244,Import1!A:D,Import1!$O$6+1,0))</f>
        <v>2020</v>
      </c>
      <c r="I244" s="89">
        <v>1</v>
      </c>
      <c r="J244" s="63">
        <f>IF(I244=1,Grupe!$L$22,Grupe!$M$22)</f>
        <v>0</v>
      </c>
      <c r="K244" s="110">
        <f ca="1">IF(Import1!$O$6=4,"--",H244*(100-J244)/100)</f>
        <v>2020</v>
      </c>
      <c r="L244" s="62"/>
      <c r="M244" s="62"/>
      <c r="N244" s="62"/>
      <c r="O244" s="62"/>
    </row>
    <row r="245" spans="1:15" x14ac:dyDescent="0.45">
      <c r="A245" s="179" t="s">
        <v>1486</v>
      </c>
      <c r="B245" s="180">
        <v>42014</v>
      </c>
      <c r="C245" s="181" t="s">
        <v>1155</v>
      </c>
      <c r="D245" s="181" t="s">
        <v>1186</v>
      </c>
      <c r="E245" s="182">
        <v>11.4</v>
      </c>
      <c r="F245" s="183">
        <v>76.8</v>
      </c>
      <c r="G245" s="183">
        <v>211</v>
      </c>
      <c r="H245" s="110">
        <f ca="1">IF(Import1!$O$6=4,"--",VLOOKUP(B245,Import1!A:D,Import1!$O$6+1,0))</f>
        <v>2832</v>
      </c>
      <c r="I245" s="89">
        <v>1</v>
      </c>
      <c r="J245" s="63">
        <f>IF(I245=1,Grupe!$L$22,Grupe!$M$22)</f>
        <v>0</v>
      </c>
      <c r="K245" s="110">
        <f ca="1">IF(Import1!$O$6=4,"--",H245*(100-J245)/100)</f>
        <v>2832</v>
      </c>
      <c r="L245" s="62"/>
      <c r="M245" s="62"/>
      <c r="N245" s="62"/>
      <c r="O245" s="62"/>
    </row>
    <row r="246" spans="1:15" x14ac:dyDescent="0.45">
      <c r="A246" s="179" t="s">
        <v>1487</v>
      </c>
      <c r="B246" s="180">
        <v>42015</v>
      </c>
      <c r="C246" s="181" t="s">
        <v>1156</v>
      </c>
      <c r="D246" s="181" t="s">
        <v>1186</v>
      </c>
      <c r="E246" s="182">
        <v>12.9</v>
      </c>
      <c r="F246" s="183">
        <v>115.2</v>
      </c>
      <c r="G246" s="183">
        <v>268</v>
      </c>
      <c r="H246" s="110">
        <f ca="1">IF(Import1!$O$6=4,"--",VLOOKUP(B246,Import1!A:D,Import1!$O$6+1,0))</f>
        <v>3889</v>
      </c>
      <c r="I246" s="89">
        <v>1</v>
      </c>
      <c r="J246" s="63">
        <f>IF(I246=1,Grupe!$L$22,Grupe!$M$22)</f>
        <v>0</v>
      </c>
      <c r="K246" s="110">
        <f ca="1">IF(Import1!$O$6=4,"--",H246*(100-J246)/100)</f>
        <v>3889</v>
      </c>
      <c r="L246" s="62"/>
      <c r="M246" s="62"/>
      <c r="N246" s="62"/>
      <c r="O246" s="62"/>
    </row>
    <row r="247" spans="1:15" x14ac:dyDescent="0.45">
      <c r="A247" s="179" t="s">
        <v>1488</v>
      </c>
      <c r="B247" s="180">
        <v>42016</v>
      </c>
      <c r="C247" s="181" t="s">
        <v>1157</v>
      </c>
      <c r="D247" s="181" t="s">
        <v>1186</v>
      </c>
      <c r="E247" s="182">
        <v>14.6</v>
      </c>
      <c r="F247" s="183">
        <v>192</v>
      </c>
      <c r="G247" s="183">
        <v>401</v>
      </c>
      <c r="H247" s="110">
        <f ca="1">IF(Import1!$O$6=4,"--",VLOOKUP(B247,Import1!A:D,Import1!$O$6+1,0))</f>
        <v>6205</v>
      </c>
      <c r="I247" s="89">
        <v>1</v>
      </c>
      <c r="J247" s="63">
        <f>IF(I247=1,Grupe!$L$22,Grupe!$M$22)</f>
        <v>0</v>
      </c>
      <c r="K247" s="110">
        <f ca="1">IF(Import1!$O$6=4,"--",H247*(100-J247)/100)</f>
        <v>6205</v>
      </c>
      <c r="L247" s="62"/>
      <c r="M247" s="62"/>
      <c r="N247" s="62"/>
      <c r="O247" s="62"/>
    </row>
    <row r="248" spans="1:15" x14ac:dyDescent="0.45">
      <c r="A248" s="179" t="s">
        <v>1489</v>
      </c>
      <c r="B248" s="180">
        <v>42017</v>
      </c>
      <c r="C248" s="181" t="s">
        <v>1158</v>
      </c>
      <c r="D248" s="181" t="s">
        <v>1186</v>
      </c>
      <c r="E248" s="182">
        <v>10</v>
      </c>
      <c r="F248" s="183">
        <v>43.2</v>
      </c>
      <c r="G248" s="183">
        <v>144</v>
      </c>
      <c r="H248" s="110">
        <f ca="1">IF(Import1!$O$6=4,"--",VLOOKUP(B248,Import1!A:D,Import1!$O$6+1,0))</f>
        <v>1523</v>
      </c>
      <c r="I248" s="89">
        <v>1</v>
      </c>
      <c r="J248" s="63">
        <f>IF(I248=1,Grupe!$L$22,Grupe!$M$22)</f>
        <v>0</v>
      </c>
      <c r="K248" s="110">
        <f ca="1">IF(Import1!$O$6=4,"--",H248*(100-J248)/100)</f>
        <v>1523</v>
      </c>
      <c r="L248" s="62"/>
      <c r="M248" s="62"/>
      <c r="N248" s="62"/>
      <c r="O248" s="62"/>
    </row>
    <row r="249" spans="1:15" x14ac:dyDescent="0.45">
      <c r="A249" s="179" t="s">
        <v>1490</v>
      </c>
      <c r="B249" s="180">
        <v>42018</v>
      </c>
      <c r="C249" s="181" t="s">
        <v>1159</v>
      </c>
      <c r="D249" s="181" t="s">
        <v>1186</v>
      </c>
      <c r="E249" s="182">
        <v>11.1</v>
      </c>
      <c r="F249" s="183">
        <v>72</v>
      </c>
      <c r="G249" s="183">
        <v>187</v>
      </c>
      <c r="H249" s="110">
        <f ca="1">IF(Import1!$O$6=4,"--",VLOOKUP(B249,Import1!A:D,Import1!$O$6+1,0))</f>
        <v>2198</v>
      </c>
      <c r="I249" s="89">
        <v>1</v>
      </c>
      <c r="J249" s="63">
        <f>IF(I249=1,Grupe!$L$22,Grupe!$M$22)</f>
        <v>0</v>
      </c>
      <c r="K249" s="110">
        <f ca="1">IF(Import1!$O$6=4,"--",H249*(100-J249)/100)</f>
        <v>2198</v>
      </c>
      <c r="L249" s="62"/>
      <c r="M249" s="62"/>
      <c r="N249" s="62"/>
      <c r="O249" s="62"/>
    </row>
    <row r="250" spans="1:15" x14ac:dyDescent="0.45">
      <c r="A250" s="179" t="s">
        <v>1491</v>
      </c>
      <c r="B250" s="180">
        <v>42019</v>
      </c>
      <c r="C250" s="181" t="s">
        <v>1160</v>
      </c>
      <c r="D250" s="181" t="s">
        <v>1186</v>
      </c>
      <c r="E250" s="182">
        <v>12</v>
      </c>
      <c r="F250" s="183">
        <v>115.2</v>
      </c>
      <c r="G250" s="183">
        <v>246</v>
      </c>
      <c r="H250" s="110">
        <f ca="1">IF(Import1!$O$6=4,"--",VLOOKUP(B250,Import1!A:D,Import1!$O$6+1,0))</f>
        <v>3170</v>
      </c>
      <c r="I250" s="89">
        <v>1</v>
      </c>
      <c r="J250" s="63">
        <f>IF(I250=1,Grupe!$L$22,Grupe!$M$22)</f>
        <v>0</v>
      </c>
      <c r="K250" s="110">
        <f ca="1">IF(Import1!$O$6=4,"--",H250*(100-J250)/100)</f>
        <v>3170</v>
      </c>
      <c r="L250" s="62"/>
      <c r="M250" s="62"/>
      <c r="N250" s="62"/>
      <c r="O250" s="62"/>
    </row>
    <row r="251" spans="1:15" x14ac:dyDescent="0.45">
      <c r="A251" s="179" t="s">
        <v>1492</v>
      </c>
      <c r="B251" s="180">
        <v>42020</v>
      </c>
      <c r="C251" s="181" t="s">
        <v>1161</v>
      </c>
      <c r="D251" s="181" t="s">
        <v>1186</v>
      </c>
      <c r="E251" s="182">
        <v>13.6</v>
      </c>
      <c r="F251" s="183">
        <v>172.8</v>
      </c>
      <c r="G251" s="183">
        <v>331</v>
      </c>
      <c r="H251" s="110">
        <f ca="1">IF(Import1!$O$6=4,"--",VLOOKUP(B251,Import1!A:D,Import1!$O$6+1,0))</f>
        <v>4507</v>
      </c>
      <c r="I251" s="89">
        <v>1</v>
      </c>
      <c r="J251" s="63">
        <f>IF(I251=1,Grupe!$L$22,Grupe!$M$22)</f>
        <v>0</v>
      </c>
      <c r="K251" s="110">
        <f ca="1">IF(Import1!$O$6=4,"--",H251*(100-J251)/100)</f>
        <v>4507</v>
      </c>
      <c r="L251" s="62"/>
      <c r="M251" s="62"/>
      <c r="N251" s="62"/>
      <c r="O251" s="62"/>
    </row>
    <row r="252" spans="1:15" x14ac:dyDescent="0.45">
      <c r="A252" s="179" t="s">
        <v>1493</v>
      </c>
      <c r="B252" s="180">
        <v>42021</v>
      </c>
      <c r="C252" s="181" t="s">
        <v>1162</v>
      </c>
      <c r="D252" s="181" t="s">
        <v>1186</v>
      </c>
      <c r="E252" s="182">
        <v>15.4</v>
      </c>
      <c r="F252" s="183">
        <v>288</v>
      </c>
      <c r="G252" s="183">
        <v>484</v>
      </c>
      <c r="H252" s="110">
        <f ca="1">IF(Import1!$O$6=4,"--",VLOOKUP(B252,Import1!A:D,Import1!$O$6+1,0))</f>
        <v>7419</v>
      </c>
      <c r="I252" s="89">
        <v>1</v>
      </c>
      <c r="J252" s="63">
        <f>IF(I252=1,Grupe!$L$22,Grupe!$M$22)</f>
        <v>0</v>
      </c>
      <c r="K252" s="110">
        <f ca="1">IF(Import1!$O$6=4,"--",H252*(100-J252)/100)</f>
        <v>7419</v>
      </c>
      <c r="L252" s="62"/>
      <c r="M252" s="62"/>
      <c r="N252" s="62"/>
      <c r="O252" s="62"/>
    </row>
    <row r="253" spans="1:15" x14ac:dyDescent="0.45">
      <c r="A253" s="179" t="s">
        <v>1494</v>
      </c>
      <c r="B253" s="180">
        <v>42022</v>
      </c>
      <c r="C253" s="181" t="s">
        <v>1163</v>
      </c>
      <c r="D253" s="181" t="s">
        <v>1186</v>
      </c>
      <c r="E253" s="182">
        <v>11.4</v>
      </c>
      <c r="F253" s="183">
        <v>57.6</v>
      </c>
      <c r="G253" s="183">
        <v>167</v>
      </c>
      <c r="H253" s="110">
        <f ca="1">IF(Import1!$O$6=4,"--",VLOOKUP(B253,Import1!A:D,Import1!$O$6+1,0))</f>
        <v>2110</v>
      </c>
      <c r="I253" s="89">
        <v>1</v>
      </c>
      <c r="J253" s="63">
        <f>IF(I253=1,Grupe!$L$22,Grupe!$M$22)</f>
        <v>0</v>
      </c>
      <c r="K253" s="110">
        <f ca="1">IF(Import1!$O$6=4,"--",H253*(100-J253)/100)</f>
        <v>2110</v>
      </c>
      <c r="L253" s="62"/>
      <c r="M253" s="62"/>
      <c r="N253" s="62"/>
      <c r="O253" s="62"/>
    </row>
    <row r="254" spans="1:15" x14ac:dyDescent="0.45">
      <c r="A254" s="179" t="s">
        <v>1495</v>
      </c>
      <c r="B254" s="180">
        <v>42023</v>
      </c>
      <c r="C254" s="181" t="s">
        <v>1164</v>
      </c>
      <c r="D254" s="181" t="s">
        <v>1186</v>
      </c>
      <c r="E254" s="182">
        <v>12</v>
      </c>
      <c r="F254" s="183">
        <v>96</v>
      </c>
      <c r="G254" s="183">
        <v>220</v>
      </c>
      <c r="H254" s="110">
        <f ca="1">IF(Import1!$O$6=4,"--",VLOOKUP(B254,Import1!A:D,Import1!$O$6+1,0))</f>
        <v>2765</v>
      </c>
      <c r="I254" s="89">
        <v>1</v>
      </c>
      <c r="J254" s="63">
        <f>IF(I254=1,Grupe!$L$22,Grupe!$M$22)</f>
        <v>0</v>
      </c>
      <c r="K254" s="110">
        <f ca="1">IF(Import1!$O$6=4,"--",H254*(100-J254)/100)</f>
        <v>2765</v>
      </c>
      <c r="L254" s="62"/>
      <c r="M254" s="62"/>
      <c r="N254" s="62"/>
      <c r="O254" s="62"/>
    </row>
    <row r="255" spans="1:15" x14ac:dyDescent="0.45">
      <c r="A255" s="179" t="s">
        <v>1496</v>
      </c>
      <c r="B255" s="180">
        <v>42024</v>
      </c>
      <c r="C255" s="181" t="s">
        <v>1165</v>
      </c>
      <c r="D255" s="181" t="s">
        <v>1186</v>
      </c>
      <c r="E255" s="182">
        <v>13</v>
      </c>
      <c r="F255" s="183">
        <v>153.6</v>
      </c>
      <c r="G255" s="183">
        <v>306</v>
      </c>
      <c r="H255" s="110">
        <f ca="1">IF(Import1!$O$6=4,"--",VLOOKUP(B255,Import1!A:D,Import1!$O$6+1,0))</f>
        <v>4345</v>
      </c>
      <c r="I255" s="89">
        <v>1</v>
      </c>
      <c r="J255" s="63">
        <f>IF(I255=1,Grupe!$L$22,Grupe!$M$22)</f>
        <v>0</v>
      </c>
      <c r="K255" s="110">
        <f ca="1">IF(Import1!$O$6=4,"--",H255*(100-J255)/100)</f>
        <v>4345</v>
      </c>
      <c r="L255" s="62"/>
      <c r="M255" s="62"/>
      <c r="N255" s="62"/>
      <c r="O255" s="62"/>
    </row>
    <row r="256" spans="1:15" x14ac:dyDescent="0.45">
      <c r="A256" s="179" t="s">
        <v>1497</v>
      </c>
      <c r="B256" s="180">
        <v>42025</v>
      </c>
      <c r="C256" s="181" t="s">
        <v>1166</v>
      </c>
      <c r="D256" s="181" t="s">
        <v>1186</v>
      </c>
      <c r="E256" s="182">
        <v>14.6</v>
      </c>
      <c r="F256" s="183">
        <v>230.4</v>
      </c>
      <c r="G256" s="183">
        <v>397</v>
      </c>
      <c r="H256" s="110">
        <f ca="1">IF(Import1!$O$6=4,"--",VLOOKUP(B256,Import1!A:D,Import1!$O$6+1,0))</f>
        <v>6412</v>
      </c>
      <c r="I256" s="89">
        <v>1</v>
      </c>
      <c r="J256" s="63">
        <f>IF(I256=1,Grupe!$L$22,Grupe!$M$22)</f>
        <v>0</v>
      </c>
      <c r="K256" s="110">
        <f ca="1">IF(Import1!$O$6=4,"--",H256*(100-J256)/100)</f>
        <v>6412</v>
      </c>
      <c r="L256" s="62"/>
      <c r="M256" s="62"/>
      <c r="N256" s="62"/>
      <c r="O256" s="62"/>
    </row>
    <row r="257" spans="1:15" x14ac:dyDescent="0.45">
      <c r="A257" s="179" t="s">
        <v>1498</v>
      </c>
      <c r="B257" s="180">
        <v>42026</v>
      </c>
      <c r="C257" s="181" t="s">
        <v>1167</v>
      </c>
      <c r="D257" s="181" t="s">
        <v>1186</v>
      </c>
      <c r="E257" s="182">
        <v>16.8</v>
      </c>
      <c r="F257" s="183">
        <v>384</v>
      </c>
      <c r="G257" s="183">
        <v>600</v>
      </c>
      <c r="H257" s="110">
        <f ca="1">IF(Import1!$O$6=4,"--",VLOOKUP(B257,Import1!A:D,Import1!$O$6+1,0))</f>
        <v>9926</v>
      </c>
      <c r="I257" s="89">
        <v>1</v>
      </c>
      <c r="J257" s="63">
        <f>IF(I257=1,Grupe!$L$22,Grupe!$M$22)</f>
        <v>0</v>
      </c>
      <c r="K257" s="110">
        <f ca="1">IF(Import1!$O$6=4,"--",H257*(100-J257)/100)</f>
        <v>9926</v>
      </c>
      <c r="L257" s="62"/>
      <c r="M257" s="62"/>
      <c r="N257" s="62"/>
      <c r="O257" s="62"/>
    </row>
    <row r="258" spans="1:15" x14ac:dyDescent="0.45">
      <c r="A258" s="179" t="s">
        <v>1499</v>
      </c>
      <c r="B258" s="180">
        <v>42027</v>
      </c>
      <c r="C258" s="181" t="s">
        <v>1168</v>
      </c>
      <c r="D258" s="181" t="s">
        <v>1186</v>
      </c>
      <c r="E258" s="182">
        <v>19.399999999999999</v>
      </c>
      <c r="F258" s="183">
        <v>614.4</v>
      </c>
      <c r="G258" s="183">
        <v>888</v>
      </c>
      <c r="H258" s="110">
        <f ca="1">IF(Import1!$O$6=4,"--",VLOOKUP(B258,Import1!A:D,Import1!$O$6+1,0))</f>
        <v>14550</v>
      </c>
      <c r="I258" s="89">
        <v>1</v>
      </c>
      <c r="J258" s="63">
        <f>IF(I258=1,Grupe!$L$22,Grupe!$M$22)</f>
        <v>0</v>
      </c>
      <c r="K258" s="110">
        <f ca="1">IF(Import1!$O$6=4,"--",H258*(100-J258)/100)</f>
        <v>14550</v>
      </c>
      <c r="L258" s="62"/>
      <c r="M258" s="62"/>
      <c r="N258" s="62"/>
      <c r="O258" s="62"/>
    </row>
    <row r="259" spans="1:15" x14ac:dyDescent="0.45">
      <c r="A259" s="179" t="s">
        <v>1500</v>
      </c>
      <c r="B259" s="180">
        <v>42028</v>
      </c>
      <c r="C259" s="181" t="s">
        <v>1169</v>
      </c>
      <c r="D259" s="181" t="s">
        <v>1186</v>
      </c>
      <c r="E259" s="182">
        <v>23.6</v>
      </c>
      <c r="F259" s="183">
        <v>960</v>
      </c>
      <c r="G259" s="183">
        <v>1310</v>
      </c>
      <c r="H259" s="110">
        <f ca="1">IF(Import1!$O$6=4,"--",VLOOKUP(B259,Import1!A:D,Import1!$O$6+1,0))</f>
        <v>22206</v>
      </c>
      <c r="I259" s="89">
        <v>1</v>
      </c>
      <c r="J259" s="63">
        <f>IF(I259=1,Grupe!$L$22,Grupe!$M$22)</f>
        <v>0</v>
      </c>
      <c r="K259" s="110">
        <f ca="1">IF(Import1!$O$6=4,"--",H259*(100-J259)/100)</f>
        <v>22206</v>
      </c>
      <c r="L259" s="62"/>
      <c r="M259" s="62"/>
      <c r="N259" s="62"/>
      <c r="O259" s="62"/>
    </row>
    <row r="260" spans="1:15" x14ac:dyDescent="0.45">
      <c r="A260" s="179" t="s">
        <v>1501</v>
      </c>
      <c r="B260" s="180">
        <v>42029</v>
      </c>
      <c r="C260" s="181" t="s">
        <v>1170</v>
      </c>
      <c r="D260" s="181" t="s">
        <v>1186</v>
      </c>
      <c r="E260" s="182">
        <v>25.1</v>
      </c>
      <c r="F260" s="183">
        <v>1248</v>
      </c>
      <c r="G260" s="183">
        <v>1630</v>
      </c>
      <c r="H260" s="110">
        <f ca="1">IF(Import1!$O$6=4,"--",VLOOKUP(B260,Import1!A:D,Import1!$O$6+1,0))</f>
        <v>29546</v>
      </c>
      <c r="I260" s="89">
        <v>1</v>
      </c>
      <c r="J260" s="63">
        <f>IF(I260=1,Grupe!$L$22,Grupe!$M$22)</f>
        <v>0</v>
      </c>
      <c r="K260" s="110">
        <f ca="1">IF(Import1!$O$6=4,"--",H260*(100-J260)/100)</f>
        <v>29546</v>
      </c>
      <c r="L260" s="62"/>
      <c r="M260" s="62"/>
      <c r="N260" s="62"/>
      <c r="O260" s="62"/>
    </row>
    <row r="261" spans="1:15" x14ac:dyDescent="0.45">
      <c r="A261" s="179" t="s">
        <v>1502</v>
      </c>
      <c r="B261" s="180">
        <v>42030</v>
      </c>
      <c r="C261" s="181" t="s">
        <v>1171</v>
      </c>
      <c r="D261" s="181" t="s">
        <v>1186</v>
      </c>
      <c r="E261" s="182">
        <v>29.6</v>
      </c>
      <c r="F261" s="183">
        <v>1680</v>
      </c>
      <c r="G261" s="183">
        <v>2110</v>
      </c>
      <c r="H261" s="110">
        <f ca="1">IF(Import1!$O$6=4,"--",VLOOKUP(B261,Import1!A:D,Import1!$O$6+1,0))</f>
        <v>39874</v>
      </c>
      <c r="I261" s="89">
        <v>1</v>
      </c>
      <c r="J261" s="63">
        <f>IF(I261=1,Grupe!$L$22,Grupe!$M$22)</f>
        <v>0</v>
      </c>
      <c r="K261" s="110">
        <f ca="1">IF(Import1!$O$6=4,"--",H261*(100-J261)/100)</f>
        <v>39874</v>
      </c>
      <c r="L261" s="62"/>
      <c r="M261" s="62"/>
      <c r="N261" s="62"/>
      <c r="O261" s="62"/>
    </row>
    <row r="262" spans="1:15" x14ac:dyDescent="0.45">
      <c r="A262" s="179" t="s">
        <v>1503</v>
      </c>
      <c r="B262" s="180">
        <v>42031</v>
      </c>
      <c r="C262" s="181" t="s">
        <v>1172</v>
      </c>
      <c r="D262" s="181" t="s">
        <v>1186</v>
      </c>
      <c r="E262" s="182">
        <v>34.5</v>
      </c>
      <c r="F262" s="183">
        <v>2352</v>
      </c>
      <c r="G262" s="183">
        <v>3030</v>
      </c>
      <c r="H262" s="110">
        <f ca="1">IF(Import1!$O$6=4,"--",VLOOKUP(B262,Import1!A:D,Import1!$O$6+1,0))</f>
        <v>54195</v>
      </c>
      <c r="I262" s="89">
        <v>1</v>
      </c>
      <c r="J262" s="63">
        <f>IF(I262=1,Grupe!$L$22,Grupe!$M$22)</f>
        <v>0</v>
      </c>
      <c r="K262" s="110">
        <f ca="1">IF(Import1!$O$6=4,"--",H262*(100-J262)/100)</f>
        <v>54195</v>
      </c>
      <c r="L262" s="62"/>
      <c r="M262" s="62"/>
      <c r="N262" s="62"/>
      <c r="O262" s="62"/>
    </row>
    <row r="263" spans="1:15" x14ac:dyDescent="0.45">
      <c r="A263" s="179" t="s">
        <v>1504</v>
      </c>
      <c r="B263" s="180">
        <v>42032</v>
      </c>
      <c r="C263" s="181" t="s">
        <v>1173</v>
      </c>
      <c r="D263" s="181" t="s">
        <v>1186</v>
      </c>
      <c r="E263" s="182">
        <v>38.9</v>
      </c>
      <c r="F263" s="183">
        <v>3216</v>
      </c>
      <c r="G263" s="183">
        <v>3910</v>
      </c>
      <c r="H263" s="110">
        <f ca="1">IF(Import1!$O$6=4,"--",VLOOKUP(B263,Import1!A:D,Import1!$O$6+1,0))</f>
        <v>72719</v>
      </c>
      <c r="I263" s="89">
        <v>1</v>
      </c>
      <c r="J263" s="63">
        <f>IF(I263=1,Grupe!$L$22,Grupe!$M$22)</f>
        <v>0</v>
      </c>
      <c r="K263" s="110">
        <f ca="1">IF(Import1!$O$6=4,"--",H263*(100-J263)/100)</f>
        <v>72719</v>
      </c>
      <c r="L263" s="62"/>
      <c r="M263" s="62"/>
      <c r="N263" s="62"/>
      <c r="O263" s="62"/>
    </row>
    <row r="264" spans="1:15" x14ac:dyDescent="0.45">
      <c r="A264" s="179" t="s">
        <v>1505</v>
      </c>
      <c r="B264" s="180">
        <v>42033</v>
      </c>
      <c r="C264" s="181" t="s">
        <v>1174</v>
      </c>
      <c r="D264" s="181" t="s">
        <v>1186</v>
      </c>
      <c r="E264" s="182">
        <v>42</v>
      </c>
      <c r="F264" s="183">
        <v>4128</v>
      </c>
      <c r="G264" s="183">
        <v>5000</v>
      </c>
      <c r="H264" s="110">
        <f ca="1">IF(Import1!$O$6=4,"--",VLOOKUP(B264,Import1!A:D,Import1!$O$6+1,0))</f>
        <v>99790</v>
      </c>
      <c r="I264" s="89">
        <v>1</v>
      </c>
      <c r="J264" s="63">
        <f>IF(I264=1,Grupe!$L$22,Grupe!$M$22)</f>
        <v>0</v>
      </c>
      <c r="K264" s="110">
        <f ca="1">IF(Import1!$O$6=4,"--",H264*(100-J264)/100)</f>
        <v>99790</v>
      </c>
      <c r="L264" s="62"/>
      <c r="M264" s="62"/>
      <c r="N264" s="62"/>
      <c r="O264" s="62"/>
    </row>
    <row r="265" spans="1:15" x14ac:dyDescent="0.45">
      <c r="A265" s="179" t="s">
        <v>1506</v>
      </c>
      <c r="B265" s="180">
        <v>42034</v>
      </c>
      <c r="C265" s="181" t="s">
        <v>1175</v>
      </c>
      <c r="D265" s="181" t="s">
        <v>1186</v>
      </c>
      <c r="E265" s="182">
        <v>49</v>
      </c>
      <c r="F265" s="183">
        <v>5232</v>
      </c>
      <c r="G265" s="183">
        <v>6340</v>
      </c>
      <c r="H265" s="110">
        <f ca="1">IF(Import1!$O$6=4,"--",VLOOKUP(B265,Import1!A:D,Import1!$O$6+1,0))</f>
        <v>138180</v>
      </c>
      <c r="I265" s="89">
        <v>1</v>
      </c>
      <c r="J265" s="63">
        <f>IF(I265=1,Grupe!$L$22,Grupe!$M$22)</f>
        <v>0</v>
      </c>
      <c r="K265" s="110">
        <f ca="1">IF(Import1!$O$6=4,"--",H265*(100-J265)/100)</f>
        <v>138180</v>
      </c>
      <c r="L265" s="62"/>
      <c r="M265" s="62"/>
      <c r="N265" s="62"/>
      <c r="O265" s="62"/>
    </row>
    <row r="266" spans="1:15" x14ac:dyDescent="0.45">
      <c r="A266" s="179" t="s">
        <v>1507</v>
      </c>
      <c r="B266" s="180">
        <v>42035</v>
      </c>
      <c r="C266" s="181" t="s">
        <v>1176</v>
      </c>
      <c r="D266" s="181" t="s">
        <v>1186</v>
      </c>
      <c r="E266" s="182">
        <v>14.5</v>
      </c>
      <c r="F266" s="183">
        <v>72</v>
      </c>
      <c r="G266" s="183">
        <v>260</v>
      </c>
      <c r="H266" s="110">
        <f ca="1">IF(Import1!$O$6=4,"--",VLOOKUP(B266,Import1!A:D,Import1!$O$6+1,0))</f>
        <v>2420</v>
      </c>
      <c r="I266" s="89">
        <v>1</v>
      </c>
      <c r="J266" s="63">
        <f>IF(I266=1,Grupe!$L$22,Grupe!$M$22)</f>
        <v>0</v>
      </c>
      <c r="K266" s="110">
        <f ca="1">IF(Import1!$O$6=4,"--",H266*(100-J266)/100)</f>
        <v>2420</v>
      </c>
      <c r="L266" s="62"/>
      <c r="M266" s="62"/>
      <c r="N266" s="62"/>
      <c r="O266" s="62"/>
    </row>
    <row r="267" spans="1:15" x14ac:dyDescent="0.45">
      <c r="A267" s="179" t="s">
        <v>1508</v>
      </c>
      <c r="B267" s="180">
        <v>42036</v>
      </c>
      <c r="C267" s="181" t="s">
        <v>1177</v>
      </c>
      <c r="D267" s="181" t="s">
        <v>1186</v>
      </c>
      <c r="E267" s="182">
        <v>15.6</v>
      </c>
      <c r="F267" s="183">
        <v>120</v>
      </c>
      <c r="G267" s="183">
        <v>368</v>
      </c>
      <c r="H267" s="110">
        <f ca="1">IF(Import1!$O$6=4,"--",VLOOKUP(B267,Import1!A:D,Import1!$O$6+1,0))</f>
        <v>3310</v>
      </c>
      <c r="I267" s="89">
        <v>1</v>
      </c>
      <c r="J267" s="63">
        <f>IF(I267=1,Grupe!$L$22,Grupe!$M$22)</f>
        <v>0</v>
      </c>
      <c r="K267" s="110">
        <f ca="1">IF(Import1!$O$6=4,"--",H267*(100-J267)/100)</f>
        <v>3310</v>
      </c>
      <c r="L267" s="62"/>
      <c r="M267" s="62"/>
      <c r="N267" s="62"/>
      <c r="O267" s="62"/>
    </row>
    <row r="268" spans="1:15" x14ac:dyDescent="0.45">
      <c r="A268" s="179" t="s">
        <v>1509</v>
      </c>
      <c r="B268" s="180">
        <v>42037</v>
      </c>
      <c r="C268" s="181" t="s">
        <v>1178</v>
      </c>
      <c r="D268" s="181" t="s">
        <v>1186</v>
      </c>
      <c r="E268" s="182">
        <v>17.7</v>
      </c>
      <c r="F268" s="183">
        <v>192</v>
      </c>
      <c r="G268" s="183">
        <v>478</v>
      </c>
      <c r="H268" s="110">
        <f ca="1">IF(Import1!$O$6=4,"--",VLOOKUP(B268,Import1!A:D,Import1!$O$6+1,0))</f>
        <v>4941</v>
      </c>
      <c r="I268" s="89">
        <v>1</v>
      </c>
      <c r="J268" s="63">
        <f>IF(I268=1,Grupe!$L$22,Grupe!$M$22)</f>
        <v>0</v>
      </c>
      <c r="K268" s="110">
        <f ca="1">IF(Import1!$O$6=4,"--",H268*(100-J268)/100)</f>
        <v>4941</v>
      </c>
      <c r="L268" s="62"/>
      <c r="M268" s="62"/>
      <c r="N268" s="62"/>
      <c r="O268" s="62"/>
    </row>
    <row r="269" spans="1:15" x14ac:dyDescent="0.45">
      <c r="A269" s="179" t="s">
        <v>1510</v>
      </c>
      <c r="B269" s="180">
        <v>42038</v>
      </c>
      <c r="C269" s="181" t="s">
        <v>1179</v>
      </c>
      <c r="D269" s="181" t="s">
        <v>1186</v>
      </c>
      <c r="E269" s="182">
        <v>19.899999999999999</v>
      </c>
      <c r="F269" s="183">
        <v>288</v>
      </c>
      <c r="G269" s="183">
        <v>740</v>
      </c>
      <c r="H269" s="110">
        <f ca="1">IF(Import1!$O$6=4,"--",VLOOKUP(B269,Import1!A:D,Import1!$O$6+1,0))</f>
        <v>6886</v>
      </c>
      <c r="I269" s="89">
        <v>1</v>
      </c>
      <c r="J269" s="63">
        <f>IF(I269=1,Grupe!$L$22,Grupe!$M$22)</f>
        <v>0</v>
      </c>
      <c r="K269" s="110">
        <f ca="1">IF(Import1!$O$6=4,"--",H269*(100-J269)/100)</f>
        <v>6886</v>
      </c>
      <c r="L269" s="62"/>
      <c r="M269" s="62"/>
      <c r="N269" s="62"/>
      <c r="O269" s="62"/>
    </row>
    <row r="270" spans="1:15" x14ac:dyDescent="0.45">
      <c r="A270" s="179" t="s">
        <v>1511</v>
      </c>
      <c r="B270" s="180">
        <v>42039</v>
      </c>
      <c r="C270" s="181" t="s">
        <v>1180</v>
      </c>
      <c r="D270" s="181" t="s">
        <v>1186</v>
      </c>
      <c r="E270" s="182">
        <v>23.6</v>
      </c>
      <c r="F270" s="183">
        <v>480</v>
      </c>
      <c r="G270" s="183">
        <v>1070</v>
      </c>
      <c r="H270" s="110">
        <f ca="1">IF(Import1!$O$6=4,"--",VLOOKUP(B270,Import1!A:D,Import1!$O$6+1,0))</f>
        <v>11614</v>
      </c>
      <c r="I270" s="89">
        <v>1</v>
      </c>
      <c r="J270" s="63">
        <f>IF(I270=1,Grupe!$L$22,Grupe!$M$22)</f>
        <v>0</v>
      </c>
      <c r="K270" s="110">
        <f ca="1">IF(Import1!$O$6=4,"--",H270*(100-J270)/100)</f>
        <v>11614</v>
      </c>
      <c r="L270" s="62"/>
      <c r="M270" s="62"/>
      <c r="N270" s="62"/>
      <c r="O270" s="62"/>
    </row>
    <row r="271" spans="1:15" x14ac:dyDescent="0.45">
      <c r="A271" s="179" t="s">
        <v>1512</v>
      </c>
      <c r="B271" s="180">
        <v>42040</v>
      </c>
      <c r="C271" s="181" t="s">
        <v>1181</v>
      </c>
      <c r="D271" s="181" t="s">
        <v>1186</v>
      </c>
      <c r="E271" s="182">
        <v>27.6</v>
      </c>
      <c r="F271" s="183">
        <v>768</v>
      </c>
      <c r="G271" s="183">
        <v>1620</v>
      </c>
      <c r="H271" s="110">
        <f ca="1">IF(Import1!$O$6=4,"--",VLOOKUP(B271,Import1!A:D,Import1!$O$6+1,0))</f>
        <v>17354</v>
      </c>
      <c r="I271" s="89">
        <v>1</v>
      </c>
      <c r="J271" s="63">
        <f>IF(I271=1,Grupe!$L$22,Grupe!$M$22)</f>
        <v>0</v>
      </c>
      <c r="K271" s="110">
        <f ca="1">IF(Import1!$O$6=4,"--",H271*(100-J271)/100)</f>
        <v>17354</v>
      </c>
      <c r="L271" s="62"/>
      <c r="M271" s="62"/>
      <c r="N271" s="62"/>
      <c r="O271" s="62"/>
    </row>
    <row r="272" spans="1:15" x14ac:dyDescent="0.45">
      <c r="A272" s="179" t="s">
        <v>1513</v>
      </c>
      <c r="B272" s="180">
        <v>42041</v>
      </c>
      <c r="C272" s="181" t="s">
        <v>1182</v>
      </c>
      <c r="D272" s="181" t="s">
        <v>1186</v>
      </c>
      <c r="E272" s="182">
        <v>32.1</v>
      </c>
      <c r="F272" s="183">
        <v>1200</v>
      </c>
      <c r="G272" s="183">
        <v>2145</v>
      </c>
      <c r="H272" s="110">
        <f ca="1">IF(Import1!$O$6=4,"--",VLOOKUP(B272,Import1!A:D,Import1!$O$6+1,0))</f>
        <v>26665</v>
      </c>
      <c r="I272" s="89">
        <v>1</v>
      </c>
      <c r="J272" s="63">
        <f>IF(I272=1,Grupe!$L$22,Grupe!$M$22)</f>
        <v>0</v>
      </c>
      <c r="K272" s="110">
        <f ca="1">IF(Import1!$O$6=4,"--",H272*(100-J272)/100)</f>
        <v>26665</v>
      </c>
      <c r="L272" s="62"/>
      <c r="M272" s="62"/>
      <c r="N272" s="62"/>
      <c r="O272" s="62"/>
    </row>
    <row r="273" spans="1:15" x14ac:dyDescent="0.45">
      <c r="A273" s="179" t="s">
        <v>1514</v>
      </c>
      <c r="B273" s="180">
        <v>42042</v>
      </c>
      <c r="C273" s="181" t="s">
        <v>1183</v>
      </c>
      <c r="D273" s="181" t="s">
        <v>1186</v>
      </c>
      <c r="E273" s="182">
        <v>36.1</v>
      </c>
      <c r="F273" s="183">
        <v>1680</v>
      </c>
      <c r="G273" s="183">
        <v>3000</v>
      </c>
      <c r="H273" s="110">
        <f ca="1">IF(Import1!$O$6=4,"--",VLOOKUP(B273,Import1!A:D,Import1!$O$6+1,0))</f>
        <v>36880</v>
      </c>
      <c r="I273" s="89">
        <v>1</v>
      </c>
      <c r="J273" s="63">
        <f>IF(I273=1,Grupe!$L$22,Grupe!$M$22)</f>
        <v>0</v>
      </c>
      <c r="K273" s="110">
        <f ca="1">IF(Import1!$O$6=4,"--",H273*(100-J273)/100)</f>
        <v>36880</v>
      </c>
      <c r="L273" s="62"/>
      <c r="M273" s="62"/>
      <c r="N273" s="62"/>
      <c r="O273" s="62"/>
    </row>
    <row r="274" spans="1:15" x14ac:dyDescent="0.45">
      <c r="A274" s="179" t="s">
        <v>1515</v>
      </c>
      <c r="B274" s="180">
        <v>42043</v>
      </c>
      <c r="C274" s="181" t="s">
        <v>1184</v>
      </c>
      <c r="D274" s="181" t="s">
        <v>1186</v>
      </c>
      <c r="E274" s="182">
        <v>12.6</v>
      </c>
      <c r="F274" s="183">
        <v>100.8</v>
      </c>
      <c r="G274" s="183">
        <v>241</v>
      </c>
      <c r="H274" s="110">
        <f ca="1">IF(Import1!$O$6=4,"--",VLOOKUP(B274,Import1!A:D,Import1!$O$6+1,0))</f>
        <v>3788</v>
      </c>
      <c r="I274" s="89">
        <v>1</v>
      </c>
      <c r="J274" s="63">
        <f>IF(I274=1,Grupe!$L$22,Grupe!$M$22)</f>
        <v>0</v>
      </c>
      <c r="K274" s="110">
        <f ca="1">IF(Import1!$O$6=4,"--",H274*(100-J274)/100)</f>
        <v>3788</v>
      </c>
      <c r="L274" s="62"/>
      <c r="M274" s="62"/>
      <c r="N274" s="62"/>
      <c r="O274" s="62"/>
    </row>
    <row r="275" spans="1:15" x14ac:dyDescent="0.45">
      <c r="A275" s="179" t="s">
        <v>1516</v>
      </c>
      <c r="B275" s="180">
        <v>42044</v>
      </c>
      <c r="C275" s="181" t="s">
        <v>1185</v>
      </c>
      <c r="D275" s="181" t="s">
        <v>1186</v>
      </c>
      <c r="E275" s="182">
        <v>16.2</v>
      </c>
      <c r="F275" s="183">
        <v>172.8</v>
      </c>
      <c r="G275" s="183">
        <v>402</v>
      </c>
      <c r="H275" s="110">
        <f ca="1">IF(Import1!$O$6=4,"--",VLOOKUP(B275,Import1!A:D,Import1!$O$6+1,0))</f>
        <v>6636</v>
      </c>
      <c r="I275" s="89">
        <v>1</v>
      </c>
      <c r="J275" s="63">
        <f>IF(I275=1,Grupe!$L$22,Grupe!$M$22)</f>
        <v>0</v>
      </c>
      <c r="K275" s="110">
        <f ca="1">IF(Import1!$O$6=4,"--",H275*(100-J275)/100)</f>
        <v>6636</v>
      </c>
      <c r="L275" s="62"/>
      <c r="M275" s="62"/>
      <c r="N275" s="62"/>
      <c r="O275" s="62"/>
    </row>
    <row r="276" spans="1:15" x14ac:dyDescent="0.45">
      <c r="A276" s="179" t="s">
        <v>1647</v>
      </c>
      <c r="B276" s="180">
        <v>42101</v>
      </c>
      <c r="C276" s="181" t="s">
        <v>74</v>
      </c>
      <c r="D276" s="181" t="s">
        <v>245</v>
      </c>
      <c r="E276" s="182">
        <v>13</v>
      </c>
      <c r="F276" s="183">
        <v>49.92</v>
      </c>
      <c r="G276" s="183">
        <v>200</v>
      </c>
      <c r="H276" s="110">
        <f ca="1">IF(Import1!$O$6=4,"--",VLOOKUP(B276,Import1!A:D,Import1!$O$6+1,0))</f>
        <v>2365</v>
      </c>
      <c r="I276" s="89">
        <v>2</v>
      </c>
      <c r="J276" s="63">
        <f>IF(I276=1,Grupe!$L$22,Grupe!$M$22)</f>
        <v>0</v>
      </c>
      <c r="K276" s="110">
        <f ca="1">IF(Import1!$O$6=4,"--",H276*(100-J276)/100)</f>
        <v>2365</v>
      </c>
      <c r="L276" s="62"/>
      <c r="M276" s="62"/>
      <c r="N276" s="62"/>
      <c r="O276" s="62"/>
    </row>
    <row r="277" spans="1:15" x14ac:dyDescent="0.45">
      <c r="A277" s="179" t="s">
        <v>1648</v>
      </c>
      <c r="B277" s="180">
        <v>42102</v>
      </c>
      <c r="C277" s="181" t="s">
        <v>78</v>
      </c>
      <c r="D277" s="181" t="s">
        <v>245</v>
      </c>
      <c r="E277" s="182">
        <v>13.2</v>
      </c>
      <c r="F277" s="183">
        <v>63.36</v>
      </c>
      <c r="G277" s="183">
        <v>220</v>
      </c>
      <c r="H277" s="110">
        <f ca="1">IF(Import1!$O$6=4,"--",VLOOKUP(B277,Import1!A:D,Import1!$O$6+1,0))</f>
        <v>2670</v>
      </c>
      <c r="I277" s="89">
        <v>2</v>
      </c>
      <c r="J277" s="63">
        <f>IF(I277=1,Grupe!$L$22,Grupe!$M$22)</f>
        <v>0</v>
      </c>
      <c r="K277" s="110">
        <f ca="1">IF(Import1!$O$6=4,"--",H277*(100-J277)/100)</f>
        <v>2670</v>
      </c>
      <c r="L277" s="62"/>
      <c r="M277" s="62"/>
      <c r="N277" s="62"/>
      <c r="O277" s="62"/>
    </row>
    <row r="278" spans="1:15" x14ac:dyDescent="0.45">
      <c r="A278" s="179" t="s">
        <v>1649</v>
      </c>
      <c r="B278" s="180">
        <v>42103</v>
      </c>
      <c r="C278" s="181" t="s">
        <v>82</v>
      </c>
      <c r="D278" s="181" t="s">
        <v>245</v>
      </c>
      <c r="E278" s="182">
        <v>14.2</v>
      </c>
      <c r="F278" s="183">
        <v>77.760000000000005</v>
      </c>
      <c r="G278" s="183">
        <v>250</v>
      </c>
      <c r="H278" s="110">
        <f ca="1">IF(Import1!$O$6=4,"--",VLOOKUP(B278,Import1!A:D,Import1!$O$6+1,0))</f>
        <v>3023</v>
      </c>
      <c r="I278" s="89">
        <v>2</v>
      </c>
      <c r="J278" s="63">
        <f>IF(I278=1,Grupe!$L$22,Grupe!$M$22)</f>
        <v>0</v>
      </c>
      <c r="K278" s="110">
        <f ca="1">IF(Import1!$O$6=4,"--",H278*(100-J278)/100)</f>
        <v>3023</v>
      </c>
      <c r="L278" s="62"/>
      <c r="M278" s="62"/>
      <c r="N278" s="62"/>
      <c r="O278" s="62"/>
    </row>
    <row r="279" spans="1:15" x14ac:dyDescent="0.45">
      <c r="A279" s="179" t="s">
        <v>1650</v>
      </c>
      <c r="B279" s="180">
        <v>42104</v>
      </c>
      <c r="C279" s="181" t="s">
        <v>88</v>
      </c>
      <c r="D279" s="181" t="s">
        <v>245</v>
      </c>
      <c r="E279" s="182">
        <v>15.5</v>
      </c>
      <c r="F279" s="183">
        <v>95</v>
      </c>
      <c r="G279" s="183">
        <v>330</v>
      </c>
      <c r="H279" s="110">
        <f ca="1">IF(Import1!$O$6=4,"--",VLOOKUP(B279,Import1!A:D,Import1!$O$6+1,0))</f>
        <v>3539</v>
      </c>
      <c r="I279" s="89">
        <v>2</v>
      </c>
      <c r="J279" s="63">
        <f>IF(I279=1,Grupe!$L$22,Grupe!$M$22)</f>
        <v>0</v>
      </c>
      <c r="K279" s="110">
        <f ca="1">IF(Import1!$O$6=4,"--",H279*(100-J279)/100)</f>
        <v>3539</v>
      </c>
      <c r="L279" s="62"/>
      <c r="M279" s="62"/>
      <c r="N279" s="62"/>
      <c r="O279" s="62"/>
    </row>
    <row r="280" spans="1:15" x14ac:dyDescent="0.45">
      <c r="A280" s="179" t="s">
        <v>1651</v>
      </c>
      <c r="B280" s="180">
        <v>42105</v>
      </c>
      <c r="C280" s="181" t="s">
        <v>92</v>
      </c>
      <c r="D280" s="181" t="s">
        <v>245</v>
      </c>
      <c r="E280" s="182">
        <v>15.3</v>
      </c>
      <c r="F280" s="183">
        <v>127.68</v>
      </c>
      <c r="G280" s="183">
        <v>350</v>
      </c>
      <c r="H280" s="110">
        <f ca="1">IF(Import1!$O$6=4,"--",VLOOKUP(B280,Import1!A:D,Import1!$O$6+1,0))</f>
        <v>4514</v>
      </c>
      <c r="I280" s="89">
        <v>2</v>
      </c>
      <c r="J280" s="63">
        <f>IF(I280=1,Grupe!$L$22,Grupe!$M$22)</f>
        <v>0</v>
      </c>
      <c r="K280" s="110">
        <f ca="1">IF(Import1!$O$6=4,"--",H280*(100-J280)/100)</f>
        <v>4514</v>
      </c>
      <c r="L280" s="62"/>
      <c r="M280" s="62"/>
      <c r="N280" s="62"/>
      <c r="O280" s="62"/>
    </row>
    <row r="281" spans="1:15" x14ac:dyDescent="0.45">
      <c r="A281" s="179" t="s">
        <v>1652</v>
      </c>
      <c r="B281" s="180">
        <v>42106</v>
      </c>
      <c r="C281" s="181" t="s">
        <v>93</v>
      </c>
      <c r="D281" s="181" t="s">
        <v>245</v>
      </c>
      <c r="E281" s="182">
        <v>19.399999999999999</v>
      </c>
      <c r="F281" s="183">
        <v>196.8</v>
      </c>
      <c r="G281" s="183">
        <v>470</v>
      </c>
      <c r="H281" s="110">
        <f ca="1">IF(Import1!$O$6=4,"--",VLOOKUP(B281,Import1!A:D,Import1!$O$6+1,0))</f>
        <v>7441</v>
      </c>
      <c r="I281" s="89">
        <v>2</v>
      </c>
      <c r="J281" s="63">
        <f>IF(I281=1,Grupe!$L$22,Grupe!$M$22)</f>
        <v>0</v>
      </c>
      <c r="K281" s="110">
        <f ca="1">IF(Import1!$O$6=4,"--",H281*(100-J281)/100)</f>
        <v>7441</v>
      </c>
      <c r="L281" s="62"/>
      <c r="M281" s="62"/>
      <c r="N281" s="62"/>
      <c r="O281" s="62"/>
    </row>
    <row r="282" spans="1:15" x14ac:dyDescent="0.45">
      <c r="A282" s="179" t="s">
        <v>1653</v>
      </c>
      <c r="B282" s="180">
        <v>42107</v>
      </c>
      <c r="C282" s="181" t="s">
        <v>204</v>
      </c>
      <c r="D282" s="181" t="s">
        <v>245</v>
      </c>
      <c r="E282" s="182">
        <v>20</v>
      </c>
      <c r="F282" s="183">
        <v>276</v>
      </c>
      <c r="G282" s="183">
        <v>620</v>
      </c>
      <c r="H282" s="110">
        <f ca="1">IF(Import1!$O$6=4,"--",VLOOKUP(B282,Import1!A:D,Import1!$O$6+1,0))</f>
        <v>9320</v>
      </c>
      <c r="I282" s="89">
        <v>2</v>
      </c>
      <c r="J282" s="63">
        <f>IF(I282=1,Grupe!$L$22,Grupe!$M$22)</f>
        <v>0</v>
      </c>
      <c r="K282" s="110">
        <f ca="1">IF(Import1!$O$6=4,"--",H282*(100-J282)/100)</f>
        <v>9320</v>
      </c>
      <c r="L282" s="62"/>
      <c r="M282" s="62"/>
      <c r="N282" s="62"/>
      <c r="O282" s="62"/>
    </row>
    <row r="283" spans="1:15" x14ac:dyDescent="0.45">
      <c r="A283" s="179" t="s">
        <v>1654</v>
      </c>
      <c r="B283" s="180">
        <v>42108</v>
      </c>
      <c r="C283" s="181" t="s">
        <v>94</v>
      </c>
      <c r="D283" s="181" t="s">
        <v>245</v>
      </c>
      <c r="E283" s="182">
        <v>22.5</v>
      </c>
      <c r="F283" s="183">
        <v>307.2</v>
      </c>
      <c r="G283" s="183">
        <v>660</v>
      </c>
      <c r="H283" s="110">
        <f ca="1">IF(Import1!$O$6=4,"--",VLOOKUP(B283,Import1!A:D,Import1!$O$6+1,0))</f>
        <v>11527</v>
      </c>
      <c r="I283" s="89">
        <v>2</v>
      </c>
      <c r="J283" s="63">
        <f>IF(I283=1,Grupe!$L$22,Grupe!$M$22)</f>
        <v>0</v>
      </c>
      <c r="K283" s="110">
        <f ca="1">IF(Import1!$O$6=4,"--",H283*(100-J283)/100)</f>
        <v>11527</v>
      </c>
      <c r="L283" s="62"/>
      <c r="M283" s="62"/>
      <c r="N283" s="62"/>
      <c r="O283" s="62"/>
    </row>
    <row r="284" spans="1:15" x14ac:dyDescent="0.45">
      <c r="A284" s="179" t="s">
        <v>1655</v>
      </c>
      <c r="B284" s="180">
        <v>42109</v>
      </c>
      <c r="C284" s="181" t="s">
        <v>95</v>
      </c>
      <c r="D284" s="181" t="s">
        <v>245</v>
      </c>
      <c r="E284" s="182">
        <v>25.5</v>
      </c>
      <c r="F284" s="183">
        <v>396.48</v>
      </c>
      <c r="G284" s="183">
        <v>790</v>
      </c>
      <c r="H284" s="110">
        <f ca="1">IF(Import1!$O$6=4,"--",VLOOKUP(B284,Import1!A:D,Import1!$O$6+1,0))</f>
        <v>13611</v>
      </c>
      <c r="I284" s="89">
        <v>2</v>
      </c>
      <c r="J284" s="63">
        <f>IF(I284=1,Grupe!$L$22,Grupe!$M$22)</f>
        <v>0</v>
      </c>
      <c r="K284" s="110">
        <f ca="1">IF(Import1!$O$6=4,"--",H284*(100-J284)/100)</f>
        <v>13611</v>
      </c>
      <c r="L284" s="62"/>
      <c r="M284" s="62"/>
      <c r="N284" s="62"/>
      <c r="O284" s="62"/>
    </row>
    <row r="285" spans="1:15" x14ac:dyDescent="0.45">
      <c r="A285" s="179" t="s">
        <v>1656</v>
      </c>
      <c r="B285" s="180">
        <v>42110</v>
      </c>
      <c r="C285" s="181" t="s">
        <v>207</v>
      </c>
      <c r="D285" s="181" t="s">
        <v>245</v>
      </c>
      <c r="E285" s="182">
        <v>32</v>
      </c>
      <c r="F285" s="183">
        <v>499</v>
      </c>
      <c r="G285" s="183">
        <v>1020</v>
      </c>
      <c r="H285" s="110">
        <f ca="1">IF(Import1!$O$6=4,"--",VLOOKUP(B285,Import1!A:D,Import1!$O$6+1,0))</f>
        <v>16337</v>
      </c>
      <c r="I285" s="89">
        <v>2</v>
      </c>
      <c r="J285" s="63">
        <f>IF(I285=1,Grupe!$L$22,Grupe!$M$22)</f>
        <v>0</v>
      </c>
      <c r="K285" s="110">
        <f ca="1">IF(Import1!$O$6=4,"--",H285*(100-J285)/100)</f>
        <v>16337</v>
      </c>
      <c r="L285" s="62"/>
      <c r="M285" s="62"/>
      <c r="N285" s="62"/>
      <c r="O285" s="62"/>
    </row>
    <row r="286" spans="1:15" x14ac:dyDescent="0.45">
      <c r="A286" s="179" t="s">
        <v>1657</v>
      </c>
      <c r="B286" s="180">
        <v>42111</v>
      </c>
      <c r="C286" s="181" t="s">
        <v>75</v>
      </c>
      <c r="D286" s="181" t="s">
        <v>245</v>
      </c>
      <c r="E286" s="182">
        <v>13.6</v>
      </c>
      <c r="F286" s="183">
        <v>76.8</v>
      </c>
      <c r="G286" s="183">
        <v>260</v>
      </c>
      <c r="H286" s="110">
        <f ca="1">IF(Import1!$O$6=4,"--",VLOOKUP(B286,Import1!A:D,Import1!$O$6+1,0))</f>
        <v>2908</v>
      </c>
      <c r="I286" s="89">
        <v>2</v>
      </c>
      <c r="J286" s="63">
        <f>IF(I286=1,Grupe!$L$22,Grupe!$M$22)</f>
        <v>0</v>
      </c>
      <c r="K286" s="110">
        <f ca="1">IF(Import1!$O$6=4,"--",H286*(100-J286)/100)</f>
        <v>2908</v>
      </c>
      <c r="L286" s="62"/>
      <c r="M286" s="62"/>
      <c r="N286" s="62"/>
      <c r="O286" s="62"/>
    </row>
    <row r="287" spans="1:15" x14ac:dyDescent="0.45">
      <c r="A287" s="179" t="s">
        <v>1658</v>
      </c>
      <c r="B287" s="180">
        <v>42112</v>
      </c>
      <c r="C287" s="181" t="s">
        <v>79</v>
      </c>
      <c r="D287" s="181" t="s">
        <v>245</v>
      </c>
      <c r="E287" s="182">
        <v>14.2</v>
      </c>
      <c r="F287" s="183">
        <v>99.84</v>
      </c>
      <c r="G287" s="183">
        <v>280</v>
      </c>
      <c r="H287" s="110">
        <f ca="1">IF(Import1!$O$6=4,"--",VLOOKUP(B287,Import1!A:D,Import1!$O$6+1,0))</f>
        <v>3440</v>
      </c>
      <c r="I287" s="89">
        <v>2</v>
      </c>
      <c r="J287" s="63">
        <f>IF(I287=1,Grupe!$L$22,Grupe!$M$22)</f>
        <v>0</v>
      </c>
      <c r="K287" s="110">
        <f ca="1">IF(Import1!$O$6=4,"--",H287*(100-J287)/100)</f>
        <v>3440</v>
      </c>
      <c r="L287" s="62"/>
      <c r="M287" s="62"/>
      <c r="N287" s="62"/>
      <c r="O287" s="62"/>
    </row>
    <row r="288" spans="1:15" x14ac:dyDescent="0.45">
      <c r="A288" s="179" t="s">
        <v>1659</v>
      </c>
      <c r="B288" s="180">
        <v>42113</v>
      </c>
      <c r="C288" s="181" t="s">
        <v>83</v>
      </c>
      <c r="D288" s="181" t="s">
        <v>245</v>
      </c>
      <c r="E288" s="182">
        <v>15.3</v>
      </c>
      <c r="F288" s="183">
        <v>122.88</v>
      </c>
      <c r="G288" s="183">
        <v>340</v>
      </c>
      <c r="H288" s="110">
        <f ca="1">IF(Import1!$O$6=4,"--",VLOOKUP(B288,Import1!A:D,Import1!$O$6+1,0))</f>
        <v>3910</v>
      </c>
      <c r="I288" s="89">
        <v>2</v>
      </c>
      <c r="J288" s="63">
        <f>IF(I288=1,Grupe!$L$22,Grupe!$M$22)</f>
        <v>0</v>
      </c>
      <c r="K288" s="110">
        <f ca="1">IF(Import1!$O$6=4,"--",H288*(100-J288)/100)</f>
        <v>3910</v>
      </c>
      <c r="L288" s="62"/>
      <c r="M288" s="62"/>
      <c r="N288" s="62"/>
      <c r="O288" s="62"/>
    </row>
    <row r="289" spans="1:15" x14ac:dyDescent="0.45">
      <c r="A289" s="179" t="s">
        <v>1660</v>
      </c>
      <c r="B289" s="180">
        <v>42114</v>
      </c>
      <c r="C289" s="181" t="s">
        <v>89</v>
      </c>
      <c r="D289" s="181" t="s">
        <v>245</v>
      </c>
      <c r="E289" s="182">
        <v>16</v>
      </c>
      <c r="F289" s="183">
        <v>145.91999999999999</v>
      </c>
      <c r="G289" s="183">
        <v>400</v>
      </c>
      <c r="H289" s="110">
        <f ca="1">IF(Import1!$O$6=4,"--",VLOOKUP(B289,Import1!A:D,Import1!$O$6+1,0))</f>
        <v>4802</v>
      </c>
      <c r="I289" s="89">
        <v>2</v>
      </c>
      <c r="J289" s="63">
        <f>IF(I289=1,Grupe!$L$22,Grupe!$M$22)</f>
        <v>0</v>
      </c>
      <c r="K289" s="110">
        <f ca="1">IF(Import1!$O$6=4,"--",H289*(100-J289)/100)</f>
        <v>4802</v>
      </c>
      <c r="L289" s="62"/>
      <c r="M289" s="62"/>
      <c r="N289" s="62"/>
      <c r="O289" s="62"/>
    </row>
    <row r="290" spans="1:15" x14ac:dyDescent="0.45">
      <c r="A290" s="179" t="s">
        <v>1661</v>
      </c>
      <c r="B290" s="180">
        <v>42115</v>
      </c>
      <c r="C290" s="181" t="s">
        <v>96</v>
      </c>
      <c r="D290" s="181" t="s">
        <v>245</v>
      </c>
      <c r="E290" s="182">
        <v>17.399999999999999</v>
      </c>
      <c r="F290" s="183">
        <v>192</v>
      </c>
      <c r="G290" s="183">
        <v>450</v>
      </c>
      <c r="H290" s="110">
        <f ca="1">IF(Import1!$O$6=4,"--",VLOOKUP(B290,Import1!A:D,Import1!$O$6+1,0))</f>
        <v>6092</v>
      </c>
      <c r="I290" s="89">
        <v>2</v>
      </c>
      <c r="J290" s="63">
        <f>IF(I290=1,Grupe!$L$22,Grupe!$M$22)</f>
        <v>0</v>
      </c>
      <c r="K290" s="110">
        <f ca="1">IF(Import1!$O$6=4,"--",H290*(100-J290)/100)</f>
        <v>6092</v>
      </c>
      <c r="L290" s="62"/>
      <c r="M290" s="62"/>
      <c r="N290" s="62"/>
      <c r="O290" s="62"/>
    </row>
    <row r="291" spans="1:15" x14ac:dyDescent="0.45">
      <c r="A291" s="179" t="s">
        <v>1662</v>
      </c>
      <c r="B291" s="180">
        <v>42116</v>
      </c>
      <c r="C291" s="181" t="s">
        <v>97</v>
      </c>
      <c r="D291" s="181" t="s">
        <v>245</v>
      </c>
      <c r="E291" s="182">
        <v>20.399999999999999</v>
      </c>
      <c r="F291" s="183">
        <v>274.56</v>
      </c>
      <c r="G291" s="183">
        <v>600</v>
      </c>
      <c r="H291" s="110">
        <f ca="1">IF(Import1!$O$6=4,"--",VLOOKUP(B291,Import1!A:D,Import1!$O$6+1,0))</f>
        <v>9352</v>
      </c>
      <c r="I291" s="89">
        <v>2</v>
      </c>
      <c r="J291" s="63">
        <f>IF(I291=1,Grupe!$L$22,Grupe!$M$22)</f>
        <v>0</v>
      </c>
      <c r="K291" s="110">
        <f ca="1">IF(Import1!$O$6=4,"--",H291*(100-J291)/100)</f>
        <v>9352</v>
      </c>
      <c r="L291" s="62"/>
      <c r="M291" s="62"/>
      <c r="N291" s="62"/>
      <c r="O291" s="62"/>
    </row>
    <row r="292" spans="1:15" x14ac:dyDescent="0.45">
      <c r="A292" s="179" t="s">
        <v>1663</v>
      </c>
      <c r="B292" s="180">
        <v>42117</v>
      </c>
      <c r="C292" s="181" t="s">
        <v>98</v>
      </c>
      <c r="D292" s="181" t="s">
        <v>245</v>
      </c>
      <c r="E292" s="182">
        <v>20.5</v>
      </c>
      <c r="F292" s="183">
        <v>320.64</v>
      </c>
      <c r="G292" s="183">
        <v>660</v>
      </c>
      <c r="H292" s="110">
        <f ca="1">IF(Import1!$O$6=4,"--",VLOOKUP(B292,Import1!A:D,Import1!$O$6+1,0))</f>
        <v>9567</v>
      </c>
      <c r="I292" s="89">
        <v>2</v>
      </c>
      <c r="J292" s="63">
        <f>IF(I292=1,Grupe!$L$22,Grupe!$M$22)</f>
        <v>0</v>
      </c>
      <c r="K292" s="110">
        <f ca="1">IF(Import1!$O$6=4,"--",H292*(100-J292)/100)</f>
        <v>9567</v>
      </c>
      <c r="L292" s="62"/>
      <c r="M292" s="62"/>
      <c r="N292" s="62"/>
      <c r="O292" s="62"/>
    </row>
    <row r="293" spans="1:15" x14ac:dyDescent="0.45">
      <c r="A293" s="179" t="s">
        <v>1664</v>
      </c>
      <c r="B293" s="180">
        <v>42118</v>
      </c>
      <c r="C293" s="181" t="s">
        <v>99</v>
      </c>
      <c r="D293" s="181" t="s">
        <v>245</v>
      </c>
      <c r="E293" s="182">
        <v>22.5</v>
      </c>
      <c r="F293" s="183">
        <v>432.96</v>
      </c>
      <c r="G293" s="183">
        <v>800</v>
      </c>
      <c r="H293" s="110">
        <f ca="1">IF(Import1!$O$6=4,"--",VLOOKUP(B293,Import1!A:D,Import1!$O$6+1,0))</f>
        <v>13910</v>
      </c>
      <c r="I293" s="89">
        <v>2</v>
      </c>
      <c r="J293" s="63">
        <f>IF(I293=1,Grupe!$L$22,Grupe!$M$22)</f>
        <v>0</v>
      </c>
      <c r="K293" s="110">
        <f ca="1">IF(Import1!$O$6=4,"--",H293*(100-J293)/100)</f>
        <v>13910</v>
      </c>
      <c r="L293" s="62"/>
      <c r="M293" s="62"/>
      <c r="N293" s="62"/>
      <c r="O293" s="62"/>
    </row>
    <row r="294" spans="1:15" x14ac:dyDescent="0.45">
      <c r="A294" s="179" t="s">
        <v>1665</v>
      </c>
      <c r="B294" s="180">
        <v>42119</v>
      </c>
      <c r="C294" s="181" t="s">
        <v>100</v>
      </c>
      <c r="D294" s="181" t="s">
        <v>245</v>
      </c>
      <c r="E294" s="182">
        <v>23.5</v>
      </c>
      <c r="F294" s="183">
        <v>502.08</v>
      </c>
      <c r="G294" s="183">
        <v>940</v>
      </c>
      <c r="H294" s="110">
        <f ca="1">IF(Import1!$O$6=4,"--",VLOOKUP(B294,Import1!A:D,Import1!$O$6+1,0))</f>
        <v>15708</v>
      </c>
      <c r="I294" s="89">
        <v>2</v>
      </c>
      <c r="J294" s="63">
        <f>IF(I294=1,Grupe!$L$22,Grupe!$M$22)</f>
        <v>0</v>
      </c>
      <c r="K294" s="110">
        <f ca="1">IF(Import1!$O$6=4,"--",H294*(100-J294)/100)</f>
        <v>15708</v>
      </c>
      <c r="L294" s="62"/>
      <c r="M294" s="62"/>
      <c r="N294" s="62"/>
      <c r="O294" s="62"/>
    </row>
    <row r="295" spans="1:15" x14ac:dyDescent="0.45">
      <c r="A295" s="179" t="s">
        <v>1666</v>
      </c>
      <c r="B295" s="180">
        <v>42120</v>
      </c>
      <c r="C295" s="181" t="s">
        <v>206</v>
      </c>
      <c r="D295" s="181" t="s">
        <v>245</v>
      </c>
      <c r="E295" s="182">
        <v>26</v>
      </c>
      <c r="F295" s="183">
        <v>571</v>
      </c>
      <c r="G295" s="183">
        <v>1100</v>
      </c>
      <c r="H295" s="110">
        <f ca="1">IF(Import1!$O$6=4,"--",VLOOKUP(B295,Import1!A:D,Import1!$O$6+1,0))</f>
        <v>15397</v>
      </c>
      <c r="I295" s="89">
        <v>2</v>
      </c>
      <c r="J295" s="63">
        <f>IF(I295=1,Grupe!$L$22,Grupe!$M$22)</f>
        <v>0</v>
      </c>
      <c r="K295" s="110">
        <f ca="1">IF(Import1!$O$6=4,"--",H295*(100-J295)/100)</f>
        <v>15397</v>
      </c>
      <c r="L295" s="62"/>
      <c r="M295" s="62"/>
      <c r="N295" s="62"/>
      <c r="O295" s="62"/>
    </row>
    <row r="296" spans="1:15" x14ac:dyDescent="0.45">
      <c r="A296" s="179" t="s">
        <v>1667</v>
      </c>
      <c r="B296" s="180">
        <v>42121</v>
      </c>
      <c r="C296" s="181" t="s">
        <v>208</v>
      </c>
      <c r="D296" s="181" t="s">
        <v>245</v>
      </c>
      <c r="E296" s="182" t="s">
        <v>1125</v>
      </c>
      <c r="F296" s="183">
        <v>696</v>
      </c>
      <c r="G296" s="183">
        <v>1150</v>
      </c>
      <c r="H296" s="110">
        <f ca="1">IF(Import1!$O$6=4,"--",VLOOKUP(B296,Import1!A:D,Import1!$O$6+1,0))</f>
        <v>19925</v>
      </c>
      <c r="I296" s="89">
        <v>2</v>
      </c>
      <c r="J296" s="63">
        <f>IF(I296=1,Grupe!$L$22,Grupe!$M$22)</f>
        <v>0</v>
      </c>
      <c r="K296" s="110">
        <f ca="1">IF(Import1!$O$6=4,"--",H296*(100-J296)/100)</f>
        <v>19925</v>
      </c>
      <c r="L296" s="62"/>
      <c r="M296" s="62"/>
      <c r="N296" s="62"/>
      <c r="O296" s="62"/>
    </row>
    <row r="297" spans="1:15" x14ac:dyDescent="0.45">
      <c r="A297" s="179" t="s">
        <v>1668</v>
      </c>
      <c r="B297" s="180">
        <v>42122</v>
      </c>
      <c r="C297" s="181" t="s">
        <v>76</v>
      </c>
      <c r="D297" s="181" t="s">
        <v>245</v>
      </c>
      <c r="E297" s="182">
        <v>15.4</v>
      </c>
      <c r="F297" s="183">
        <v>118.08</v>
      </c>
      <c r="G297" s="183">
        <v>350</v>
      </c>
      <c r="H297" s="110">
        <f ca="1">IF(Import1!$O$6=4,"--",VLOOKUP(B297,Import1!A:D,Import1!$O$6+1,0))</f>
        <v>4549</v>
      </c>
      <c r="I297" s="89">
        <v>2</v>
      </c>
      <c r="J297" s="63">
        <f>IF(I297=1,Grupe!$L$22,Grupe!$M$22)</f>
        <v>0</v>
      </c>
      <c r="K297" s="110">
        <f ca="1">IF(Import1!$O$6=4,"--",H297*(100-J297)/100)</f>
        <v>4549</v>
      </c>
      <c r="L297" s="62"/>
      <c r="M297" s="62"/>
      <c r="N297" s="62"/>
      <c r="O297" s="62"/>
    </row>
    <row r="298" spans="1:15" x14ac:dyDescent="0.45">
      <c r="A298" s="179" t="s">
        <v>1669</v>
      </c>
      <c r="B298" s="180">
        <v>42123</v>
      </c>
      <c r="C298" s="181" t="s">
        <v>80</v>
      </c>
      <c r="D298" s="181" t="s">
        <v>245</v>
      </c>
      <c r="E298" s="182">
        <v>16.5</v>
      </c>
      <c r="F298" s="183">
        <v>161</v>
      </c>
      <c r="G298" s="183">
        <v>390</v>
      </c>
      <c r="H298" s="110">
        <f ca="1">IF(Import1!$O$6=4,"--",VLOOKUP(B298,Import1!A:D,Import1!$O$6+1,0))</f>
        <v>5709</v>
      </c>
      <c r="I298" s="89">
        <v>2</v>
      </c>
      <c r="J298" s="63">
        <f>IF(I298=1,Grupe!$L$22,Grupe!$M$22)</f>
        <v>0</v>
      </c>
      <c r="K298" s="110">
        <f ca="1">IF(Import1!$O$6=4,"--",H298*(100-J298)/100)</f>
        <v>5709</v>
      </c>
      <c r="L298" s="62"/>
      <c r="M298" s="62"/>
      <c r="N298" s="62"/>
      <c r="O298" s="62"/>
    </row>
    <row r="299" spans="1:15" x14ac:dyDescent="0.45">
      <c r="A299" s="179" t="s">
        <v>1670</v>
      </c>
      <c r="B299" s="180">
        <v>42124</v>
      </c>
      <c r="C299" s="181" t="s">
        <v>84</v>
      </c>
      <c r="D299" s="181" t="s">
        <v>245</v>
      </c>
      <c r="E299" s="182">
        <v>17.3</v>
      </c>
      <c r="F299" s="183">
        <v>192</v>
      </c>
      <c r="G299" s="183">
        <v>460</v>
      </c>
      <c r="H299" s="110">
        <f ca="1">IF(Import1!$O$6=4,"--",VLOOKUP(B299,Import1!A:D,Import1!$O$6+1,0))</f>
        <v>5972</v>
      </c>
      <c r="I299" s="89">
        <v>2</v>
      </c>
      <c r="J299" s="63">
        <f>IF(I299=1,Grupe!$L$22,Grupe!$M$22)</f>
        <v>0</v>
      </c>
      <c r="K299" s="110">
        <f ca="1">IF(Import1!$O$6=4,"--",H299*(100-J299)/100)</f>
        <v>5972</v>
      </c>
      <c r="L299" s="62"/>
      <c r="M299" s="62"/>
      <c r="N299" s="62"/>
      <c r="O299" s="62"/>
    </row>
    <row r="300" spans="1:15" x14ac:dyDescent="0.45">
      <c r="A300" s="179" t="s">
        <v>1671</v>
      </c>
      <c r="B300" s="180">
        <v>42125</v>
      </c>
      <c r="C300" s="181" t="s">
        <v>90</v>
      </c>
      <c r="D300" s="181" t="s">
        <v>245</v>
      </c>
      <c r="E300" s="182">
        <v>19</v>
      </c>
      <c r="F300" s="183">
        <v>238</v>
      </c>
      <c r="G300" s="183">
        <v>500</v>
      </c>
      <c r="H300" s="110">
        <f ca="1">IF(Import1!$O$6=4,"--",VLOOKUP(B300,Import1!A:D,Import1!$O$6+1,0))</f>
        <v>7625</v>
      </c>
      <c r="I300" s="89">
        <v>2</v>
      </c>
      <c r="J300" s="63">
        <f>IF(I300=1,Grupe!$L$22,Grupe!$M$22)</f>
        <v>0</v>
      </c>
      <c r="K300" s="110">
        <f ca="1">IF(Import1!$O$6=4,"--",H300*(100-J300)/100)</f>
        <v>7625</v>
      </c>
      <c r="L300" s="62"/>
      <c r="M300" s="62"/>
      <c r="N300" s="62"/>
      <c r="O300" s="62"/>
    </row>
    <row r="301" spans="1:15" x14ac:dyDescent="0.45">
      <c r="A301" s="179" t="s">
        <v>1672</v>
      </c>
      <c r="B301" s="180">
        <v>42126</v>
      </c>
      <c r="C301" s="181" t="s">
        <v>77</v>
      </c>
      <c r="D301" s="181" t="s">
        <v>245</v>
      </c>
      <c r="E301" s="182">
        <v>16.899999999999999</v>
      </c>
      <c r="F301" s="183">
        <v>174.72</v>
      </c>
      <c r="G301" s="183">
        <v>430</v>
      </c>
      <c r="H301" s="110">
        <f ca="1">IF(Import1!$O$6=4,"--",VLOOKUP(B301,Import1!A:D,Import1!$O$6+1,0))</f>
        <v>6253</v>
      </c>
      <c r="I301" s="89">
        <v>2</v>
      </c>
      <c r="J301" s="63">
        <f>IF(I301=1,Grupe!$L$22,Grupe!$M$22)</f>
        <v>0</v>
      </c>
      <c r="K301" s="110">
        <f ca="1">IF(Import1!$O$6=4,"--",H301*(100-J301)/100)</f>
        <v>6253</v>
      </c>
      <c r="L301" s="62"/>
      <c r="M301" s="62"/>
      <c r="N301" s="62"/>
      <c r="O301" s="62"/>
    </row>
    <row r="302" spans="1:15" x14ac:dyDescent="0.45">
      <c r="A302" s="179" t="s">
        <v>1673</v>
      </c>
      <c r="B302" s="180">
        <v>42127</v>
      </c>
      <c r="C302" s="181" t="s">
        <v>81</v>
      </c>
      <c r="D302" s="181" t="s">
        <v>245</v>
      </c>
      <c r="E302" s="182">
        <v>18</v>
      </c>
      <c r="F302" s="183">
        <v>240</v>
      </c>
      <c r="G302" s="183">
        <v>500</v>
      </c>
      <c r="H302" s="110">
        <f ca="1">IF(Import1!$O$6=4,"--",VLOOKUP(B302,Import1!A:D,Import1!$O$6+1,0))</f>
        <v>8003</v>
      </c>
      <c r="I302" s="89">
        <v>2</v>
      </c>
      <c r="J302" s="63">
        <f>IF(I302=1,Grupe!$L$22,Grupe!$M$22)</f>
        <v>0</v>
      </c>
      <c r="K302" s="110">
        <f ca="1">IF(Import1!$O$6=4,"--",H302*(100-J302)/100)</f>
        <v>8003</v>
      </c>
      <c r="L302" s="62"/>
      <c r="M302" s="62"/>
      <c r="N302" s="62"/>
      <c r="O302" s="62"/>
    </row>
    <row r="303" spans="1:15" x14ac:dyDescent="0.45">
      <c r="A303" s="179" t="s">
        <v>1674</v>
      </c>
      <c r="B303" s="180">
        <v>42128</v>
      </c>
      <c r="C303" s="181" t="s">
        <v>85</v>
      </c>
      <c r="D303" s="181" t="s">
        <v>245</v>
      </c>
      <c r="E303" s="182">
        <v>18.399999999999999</v>
      </c>
      <c r="F303" s="183">
        <v>285.12</v>
      </c>
      <c r="G303" s="183">
        <v>580</v>
      </c>
      <c r="H303" s="110">
        <f ca="1">IF(Import1!$O$6=4,"--",VLOOKUP(B303,Import1!A:D,Import1!$O$6+1,0))</f>
        <v>9014</v>
      </c>
      <c r="I303" s="89">
        <v>2</v>
      </c>
      <c r="J303" s="63">
        <f>IF(I303=1,Grupe!$L$22,Grupe!$M$22)</f>
        <v>0</v>
      </c>
      <c r="K303" s="110">
        <f ca="1">IF(Import1!$O$6=4,"--",H303*(100-J303)/100)</f>
        <v>9014</v>
      </c>
      <c r="L303" s="62"/>
      <c r="M303" s="62"/>
      <c r="N303" s="62"/>
      <c r="O303" s="62"/>
    </row>
    <row r="304" spans="1:15" x14ac:dyDescent="0.45">
      <c r="A304" s="179" t="s">
        <v>1675</v>
      </c>
      <c r="B304" s="180">
        <v>42129</v>
      </c>
      <c r="C304" s="181" t="s">
        <v>91</v>
      </c>
      <c r="D304" s="181" t="s">
        <v>245</v>
      </c>
      <c r="E304" s="182">
        <v>21</v>
      </c>
      <c r="F304" s="183">
        <v>355</v>
      </c>
      <c r="G304" s="183">
        <v>700</v>
      </c>
      <c r="H304" s="110">
        <f ca="1">IF(Import1!$O$6=4,"--",VLOOKUP(B304,Import1!A:D,Import1!$O$6+1,0))</f>
        <v>10665</v>
      </c>
      <c r="I304" s="89">
        <v>2</v>
      </c>
      <c r="J304" s="63">
        <f>IF(I304=1,Grupe!$L$22,Grupe!$M$22)</f>
        <v>0</v>
      </c>
      <c r="K304" s="110">
        <f ca="1">IF(Import1!$O$6=4,"--",H304*(100-J304)/100)</f>
        <v>10665</v>
      </c>
      <c r="L304" s="62"/>
      <c r="M304" s="62"/>
      <c r="N304" s="62"/>
      <c r="O304" s="62"/>
    </row>
    <row r="305" spans="1:15" x14ac:dyDescent="0.45">
      <c r="A305" s="179" t="s">
        <v>1676</v>
      </c>
      <c r="B305" s="180">
        <v>42130</v>
      </c>
      <c r="C305" s="181" t="s">
        <v>86</v>
      </c>
      <c r="D305" s="181" t="s">
        <v>245</v>
      </c>
      <c r="E305" s="182" t="s">
        <v>1126</v>
      </c>
      <c r="F305" s="183">
        <v>504</v>
      </c>
      <c r="G305" s="183">
        <v>765</v>
      </c>
      <c r="H305" s="110">
        <f ca="1">IF(Import1!$O$6=4,"--",VLOOKUP(B305,Import1!A:D,Import1!$O$6+1,0))</f>
        <v>14718</v>
      </c>
      <c r="I305" s="89">
        <v>2</v>
      </c>
      <c r="J305" s="63">
        <f>IF(I305=1,Grupe!$L$22,Grupe!$M$22)</f>
        <v>0</v>
      </c>
      <c r="K305" s="110">
        <f ca="1">IF(Import1!$O$6=4,"--",H305*(100-J305)/100)</f>
        <v>14718</v>
      </c>
      <c r="L305" s="62"/>
      <c r="M305" s="62"/>
      <c r="N305" s="62"/>
      <c r="O305" s="62"/>
    </row>
    <row r="306" spans="1:15" x14ac:dyDescent="0.45">
      <c r="A306" s="179" t="s">
        <v>1677</v>
      </c>
      <c r="B306" s="180">
        <v>42131</v>
      </c>
      <c r="C306" s="181" t="s">
        <v>87</v>
      </c>
      <c r="D306" s="181" t="s">
        <v>245</v>
      </c>
      <c r="E306" s="182" t="s">
        <v>1127</v>
      </c>
      <c r="F306" s="183">
        <v>796</v>
      </c>
      <c r="G306" s="183">
        <v>1060</v>
      </c>
      <c r="H306" s="110">
        <f ca="1">IF(Import1!$O$6=4,"--",VLOOKUP(B306,Import1!A:D,Import1!$O$6+1,0))</f>
        <v>20468</v>
      </c>
      <c r="I306" s="89">
        <v>2</v>
      </c>
      <c r="J306" s="63">
        <f>IF(I306=1,Grupe!$L$22,Grupe!$M$22)</f>
        <v>0</v>
      </c>
      <c r="K306" s="110">
        <f ca="1">IF(Import1!$O$6=4,"--",H306*(100-J306)/100)</f>
        <v>20468</v>
      </c>
      <c r="L306" s="62"/>
      <c r="M306" s="62"/>
      <c r="N306" s="62"/>
      <c r="O306" s="62"/>
    </row>
    <row r="307" spans="1:15" x14ac:dyDescent="0.45">
      <c r="A307" s="179" t="s">
        <v>1517</v>
      </c>
      <c r="B307" s="180">
        <v>42201</v>
      </c>
      <c r="C307" s="181" t="s">
        <v>2250</v>
      </c>
      <c r="D307" s="181" t="s">
        <v>247</v>
      </c>
      <c r="E307" s="182">
        <v>20.100000000000001</v>
      </c>
      <c r="F307" s="183">
        <v>185.6</v>
      </c>
      <c r="G307" s="183">
        <v>780</v>
      </c>
      <c r="H307" s="110">
        <f ca="1">IF(Import1!$O$6=4,"--",VLOOKUP(B307,Import1!A:D,Import1!$O$6+1,0))</f>
        <v>2918</v>
      </c>
      <c r="I307" s="89">
        <v>1</v>
      </c>
      <c r="J307" s="63">
        <f>IF(I307=1,Grupe!$L$22,Grupe!$M$22)</f>
        <v>0</v>
      </c>
      <c r="K307" s="110">
        <f ca="1">IF(Import1!$O$6=4,"--",H307*(100-J307)/100)</f>
        <v>2918</v>
      </c>
      <c r="L307" s="62"/>
      <c r="M307" s="62"/>
      <c r="N307" s="62"/>
      <c r="O307" s="62"/>
    </row>
    <row r="308" spans="1:15" x14ac:dyDescent="0.45">
      <c r="A308" s="179" t="s">
        <v>1518</v>
      </c>
      <c r="B308" s="180">
        <v>42202</v>
      </c>
      <c r="C308" s="181" t="s">
        <v>2251</v>
      </c>
      <c r="D308" s="181" t="s">
        <v>247</v>
      </c>
      <c r="E308" s="182" t="s">
        <v>754</v>
      </c>
      <c r="F308" s="183">
        <v>290</v>
      </c>
      <c r="G308" s="183">
        <v>890</v>
      </c>
      <c r="H308" s="110">
        <f ca="1">IF(Import1!$O$6=4,"--",VLOOKUP(B308,Import1!A:D,Import1!$O$6+1,0))</f>
        <v>4163</v>
      </c>
      <c r="I308" s="89">
        <v>1</v>
      </c>
      <c r="J308" s="63">
        <f>IF(I308=1,Grupe!$L$22,Grupe!$M$22)</f>
        <v>0</v>
      </c>
      <c r="K308" s="110">
        <f ca="1">IF(Import1!$O$6=4,"--",H308*(100-J308)/100)</f>
        <v>4163</v>
      </c>
      <c r="L308" s="62"/>
      <c r="M308" s="62"/>
      <c r="N308" s="62"/>
      <c r="O308" s="62"/>
    </row>
    <row r="309" spans="1:15" x14ac:dyDescent="0.45">
      <c r="A309" s="179" t="s">
        <v>1519</v>
      </c>
      <c r="B309" s="180">
        <v>42203</v>
      </c>
      <c r="C309" s="181" t="s">
        <v>2252</v>
      </c>
      <c r="D309" s="181" t="s">
        <v>247</v>
      </c>
      <c r="E309" s="182" t="s">
        <v>810</v>
      </c>
      <c r="F309" s="183">
        <v>406</v>
      </c>
      <c r="G309" s="183">
        <v>1090</v>
      </c>
      <c r="H309" s="110">
        <f ca="1">IF(Import1!$O$6=4,"--",VLOOKUP(B309,Import1!A:D,Import1!$O$6+1,0))</f>
        <v>5680</v>
      </c>
      <c r="I309" s="89">
        <v>1</v>
      </c>
      <c r="J309" s="63">
        <f>IF(I309=1,Grupe!$L$22,Grupe!$M$22)</f>
        <v>0</v>
      </c>
      <c r="K309" s="110">
        <f ca="1">IF(Import1!$O$6=4,"--",H309*(100-J309)/100)</f>
        <v>5680</v>
      </c>
      <c r="L309" s="62"/>
      <c r="M309" s="62"/>
      <c r="N309" s="62"/>
      <c r="O309" s="62"/>
    </row>
    <row r="310" spans="1:15" x14ac:dyDescent="0.45">
      <c r="A310" s="179" t="s">
        <v>1520</v>
      </c>
      <c r="B310" s="180">
        <v>42204</v>
      </c>
      <c r="C310" s="181" t="s">
        <v>2253</v>
      </c>
      <c r="D310" s="181" t="s">
        <v>247</v>
      </c>
      <c r="E310" s="182" t="s">
        <v>755</v>
      </c>
      <c r="F310" s="183">
        <v>580</v>
      </c>
      <c r="G310" s="183">
        <v>1150</v>
      </c>
      <c r="H310" s="110">
        <f ca="1">IF(Import1!$O$6=4,"--",VLOOKUP(B310,Import1!A:D,Import1!$O$6+1,0))</f>
        <v>7367</v>
      </c>
      <c r="I310" s="89">
        <v>1</v>
      </c>
      <c r="J310" s="63">
        <f>IF(I310=1,Grupe!$L$22,Grupe!$M$22)</f>
        <v>0</v>
      </c>
      <c r="K310" s="110">
        <f ca="1">IF(Import1!$O$6=4,"--",H310*(100-J310)/100)</f>
        <v>7367</v>
      </c>
      <c r="L310" s="62"/>
      <c r="M310" s="62"/>
      <c r="N310" s="62"/>
      <c r="O310" s="62"/>
    </row>
    <row r="311" spans="1:15" x14ac:dyDescent="0.45">
      <c r="A311" s="179" t="s">
        <v>1521</v>
      </c>
      <c r="B311" s="180">
        <v>42205</v>
      </c>
      <c r="C311" s="181" t="s">
        <v>2254</v>
      </c>
      <c r="D311" s="181" t="s">
        <v>247</v>
      </c>
      <c r="E311" s="182" t="s">
        <v>756</v>
      </c>
      <c r="F311" s="183">
        <v>812</v>
      </c>
      <c r="G311" s="183">
        <v>1451</v>
      </c>
      <c r="H311" s="110">
        <f ca="1">IF(Import1!$O$6=4,"--",VLOOKUP(B311,Import1!A:D,Import1!$O$6+1,0))</f>
        <v>9999</v>
      </c>
      <c r="I311" s="89">
        <v>1</v>
      </c>
      <c r="J311" s="63">
        <f>IF(I311=1,Grupe!$L$22,Grupe!$M$22)</f>
        <v>0</v>
      </c>
      <c r="K311" s="110">
        <f ca="1">IF(Import1!$O$6=4,"--",H311*(100-J311)/100)</f>
        <v>9999</v>
      </c>
      <c r="L311" s="62"/>
      <c r="M311" s="62"/>
      <c r="N311" s="62"/>
      <c r="O311" s="62"/>
    </row>
    <row r="312" spans="1:15" x14ac:dyDescent="0.45">
      <c r="A312" s="179" t="s">
        <v>1522</v>
      </c>
      <c r="B312" s="180">
        <v>42206</v>
      </c>
      <c r="C312" s="181" t="s">
        <v>2255</v>
      </c>
      <c r="D312" s="181" t="s">
        <v>247</v>
      </c>
      <c r="E312" s="182" t="s">
        <v>811</v>
      </c>
      <c r="F312" s="183">
        <v>1102</v>
      </c>
      <c r="G312" s="183">
        <v>1967</v>
      </c>
      <c r="H312" s="110">
        <f ca="1">IF(Import1!$O$6=4,"--",VLOOKUP(B312,Import1!A:D,Import1!$O$6+1,0))</f>
        <v>12360</v>
      </c>
      <c r="I312" s="89">
        <v>1</v>
      </c>
      <c r="J312" s="63">
        <f>IF(I312=1,Grupe!$L$22,Grupe!$M$22)</f>
        <v>0</v>
      </c>
      <c r="K312" s="110">
        <f ca="1">IF(Import1!$O$6=4,"--",H312*(100-J312)/100)</f>
        <v>12360</v>
      </c>
      <c r="L312" s="62"/>
      <c r="M312" s="62"/>
      <c r="N312" s="62"/>
      <c r="O312" s="62"/>
    </row>
    <row r="313" spans="1:15" x14ac:dyDescent="0.45">
      <c r="A313" s="179" t="s">
        <v>1523</v>
      </c>
      <c r="B313" s="180">
        <v>42207</v>
      </c>
      <c r="C313" s="181" t="s">
        <v>2256</v>
      </c>
      <c r="D313" s="181" t="s">
        <v>247</v>
      </c>
      <c r="E313" s="182" t="s">
        <v>812</v>
      </c>
      <c r="F313" s="183">
        <v>1392</v>
      </c>
      <c r="G313" s="183">
        <v>2274</v>
      </c>
      <c r="H313" s="110">
        <f ca="1">IF(Import1!$O$6=4,"--",VLOOKUP(B313,Import1!A:D,Import1!$O$6+1,0))</f>
        <v>15601</v>
      </c>
      <c r="I313" s="89">
        <v>1</v>
      </c>
      <c r="J313" s="63">
        <f>IF(I313=1,Grupe!$L$22,Grupe!$M$22)</f>
        <v>0</v>
      </c>
      <c r="K313" s="110">
        <f ca="1">IF(Import1!$O$6=4,"--",H313*(100-J313)/100)</f>
        <v>15601</v>
      </c>
      <c r="L313" s="62"/>
      <c r="M313" s="62"/>
      <c r="N313" s="62"/>
      <c r="O313" s="62"/>
    </row>
    <row r="314" spans="1:15" x14ac:dyDescent="0.45">
      <c r="A314" s="179" t="s">
        <v>1524</v>
      </c>
      <c r="B314" s="180">
        <v>42208</v>
      </c>
      <c r="C314" s="181" t="s">
        <v>2257</v>
      </c>
      <c r="D314" s="181" t="s">
        <v>247</v>
      </c>
      <c r="E314" s="182">
        <v>46</v>
      </c>
      <c r="F314" s="183">
        <v>1740</v>
      </c>
      <c r="G314" s="183">
        <v>2910</v>
      </c>
      <c r="H314" s="110">
        <f ca="1">IF(Import1!$O$6=4,"--",VLOOKUP(B314,Import1!A:D,Import1!$O$6+1,0))</f>
        <v>18338</v>
      </c>
      <c r="I314" s="89">
        <v>1</v>
      </c>
      <c r="J314" s="63">
        <f>IF(I314=1,Grupe!$L$22,Grupe!$M$22)</f>
        <v>0</v>
      </c>
      <c r="K314" s="110">
        <f ca="1">IF(Import1!$O$6=4,"--",H314*(100-J314)/100)</f>
        <v>18338</v>
      </c>
      <c r="L314" s="62"/>
      <c r="M314" s="62"/>
      <c r="N314" s="62"/>
      <c r="O314" s="62"/>
    </row>
    <row r="315" spans="1:15" x14ac:dyDescent="0.45">
      <c r="A315" s="179" t="s">
        <v>1525</v>
      </c>
      <c r="B315" s="180">
        <v>42209</v>
      </c>
      <c r="C315" s="181" t="s">
        <v>2258</v>
      </c>
      <c r="D315" s="181" t="s">
        <v>247</v>
      </c>
      <c r="E315" s="182" t="s">
        <v>813</v>
      </c>
      <c r="F315" s="183">
        <v>2146</v>
      </c>
      <c r="G315" s="183">
        <v>3570</v>
      </c>
      <c r="H315" s="110">
        <f ca="1">IF(Import1!$O$6=4,"--",VLOOKUP(B315,Import1!A:D,Import1!$O$6+1,0))</f>
        <v>23157</v>
      </c>
      <c r="I315" s="89">
        <v>1</v>
      </c>
      <c r="J315" s="63">
        <f>IF(I315=1,Grupe!$L$22,Grupe!$M$22)</f>
        <v>0</v>
      </c>
      <c r="K315" s="110">
        <f ca="1">IF(Import1!$O$6=4,"--",H315*(100-J315)/100)</f>
        <v>23157</v>
      </c>
      <c r="L315" s="62"/>
      <c r="M315" s="62"/>
      <c r="N315" s="62"/>
      <c r="O315" s="62"/>
    </row>
    <row r="316" spans="1:15" x14ac:dyDescent="0.45">
      <c r="A316" s="179" t="s">
        <v>1526</v>
      </c>
      <c r="B316" s="180">
        <v>42210</v>
      </c>
      <c r="C316" s="181" t="s">
        <v>2259</v>
      </c>
      <c r="D316" s="181" t="s">
        <v>247</v>
      </c>
      <c r="E316" s="182" t="s">
        <v>814</v>
      </c>
      <c r="F316" s="183">
        <v>2784</v>
      </c>
      <c r="G316" s="183">
        <v>4380</v>
      </c>
      <c r="H316" s="110">
        <f ca="1">IF(Import1!$O$6=4,"--",VLOOKUP(B316,Import1!A:D,Import1!$O$6+1,0))</f>
        <v>30030</v>
      </c>
      <c r="I316" s="89">
        <v>1</v>
      </c>
      <c r="J316" s="63">
        <f>IF(I316=1,Grupe!$L$22,Grupe!$M$22)</f>
        <v>0</v>
      </c>
      <c r="K316" s="110">
        <f ca="1">IF(Import1!$O$6=4,"--",H316*(100-J316)/100)</f>
        <v>30030</v>
      </c>
      <c r="L316" s="62"/>
      <c r="M316" s="62"/>
      <c r="N316" s="62"/>
      <c r="O316" s="62"/>
    </row>
    <row r="317" spans="1:15" x14ac:dyDescent="0.45">
      <c r="A317" s="179" t="s">
        <v>1527</v>
      </c>
      <c r="B317" s="180">
        <v>42301</v>
      </c>
      <c r="C317" s="181" t="s">
        <v>389</v>
      </c>
      <c r="D317" s="181" t="s">
        <v>1105</v>
      </c>
      <c r="E317" s="182">
        <v>0</v>
      </c>
      <c r="F317" s="183">
        <v>93</v>
      </c>
      <c r="G317" s="183">
        <v>161</v>
      </c>
      <c r="H317" s="110">
        <f ca="1">IF(Import1!$O$6=4,"--",VLOOKUP(B317,Import1!A:D,Import1!$O$6+1,0))</f>
        <v>1073</v>
      </c>
      <c r="I317" s="89">
        <v>1</v>
      </c>
      <c r="J317" s="63">
        <f>IF(I317=1,Grupe!$L$22,Grupe!$M$22)</f>
        <v>0</v>
      </c>
      <c r="K317" s="110">
        <f ca="1">IF(Import1!$O$6=4,"--",H317*(100-J317)/100)</f>
        <v>1073</v>
      </c>
      <c r="L317" s="62"/>
      <c r="M317" s="62"/>
      <c r="N317" s="62"/>
      <c r="O317" s="62"/>
    </row>
    <row r="318" spans="1:15" x14ac:dyDescent="0.45">
      <c r="A318" s="179" t="s">
        <v>1528</v>
      </c>
      <c r="B318" s="180">
        <v>42302</v>
      </c>
      <c r="C318" s="181" t="s">
        <v>390</v>
      </c>
      <c r="D318" s="181" t="s">
        <v>1105</v>
      </c>
      <c r="E318" s="182">
        <v>0</v>
      </c>
      <c r="F318" s="183">
        <v>186</v>
      </c>
      <c r="G318" s="183">
        <v>322</v>
      </c>
      <c r="H318" s="110">
        <f ca="1">IF(Import1!$O$6=4,"--",VLOOKUP(B318,Import1!A:D,Import1!$O$6+1,0))</f>
        <v>2172</v>
      </c>
      <c r="I318" s="89">
        <v>1</v>
      </c>
      <c r="J318" s="63">
        <f>IF(I318=1,Grupe!$L$22,Grupe!$M$22)</f>
        <v>0</v>
      </c>
      <c r="K318" s="110">
        <f ca="1">IF(Import1!$O$6=4,"--",H318*(100-J318)/100)</f>
        <v>2172</v>
      </c>
      <c r="L318" s="62"/>
      <c r="M318" s="62"/>
      <c r="N318" s="62"/>
      <c r="O318" s="62"/>
    </row>
    <row r="319" spans="1:15" x14ac:dyDescent="0.45">
      <c r="A319" s="179" t="s">
        <v>1529</v>
      </c>
      <c r="B319" s="180">
        <v>52401</v>
      </c>
      <c r="C319" s="181" t="s">
        <v>391</v>
      </c>
      <c r="D319" s="181" t="s">
        <v>1106</v>
      </c>
      <c r="E319" s="182">
        <v>5</v>
      </c>
      <c r="F319" s="183">
        <v>140</v>
      </c>
      <c r="G319" s="183">
        <v>140</v>
      </c>
      <c r="H319" s="110">
        <f ca="1">IF(Import1!$O$6=4,"--",VLOOKUP(B319,Import1!A:D,Import1!$O$6+1,0))</f>
        <v>2936</v>
      </c>
      <c r="I319" s="89">
        <v>1</v>
      </c>
      <c r="J319" s="63">
        <f>IF(I319=1,Grupe!$L$22,Grupe!$M$22)</f>
        <v>0</v>
      </c>
      <c r="K319" s="110">
        <f ca="1">IF(Import1!$O$6=4,"--",H319*(100-J319)/100)</f>
        <v>2936</v>
      </c>
      <c r="L319" s="62"/>
      <c r="M319" s="62"/>
      <c r="N319" s="62"/>
      <c r="O319" s="62"/>
    </row>
    <row r="320" spans="1:15" x14ac:dyDescent="0.45">
      <c r="A320" s="179" t="s">
        <v>1530</v>
      </c>
      <c r="B320" s="180">
        <v>52402</v>
      </c>
      <c r="C320" s="181" t="s">
        <v>392</v>
      </c>
      <c r="D320" s="181" t="s">
        <v>1106</v>
      </c>
      <c r="E320" s="182">
        <v>6</v>
      </c>
      <c r="F320" s="183">
        <v>219</v>
      </c>
      <c r="G320" s="183">
        <v>219</v>
      </c>
      <c r="H320" s="110">
        <f ca="1">IF(Import1!$O$6=4,"--",VLOOKUP(B320,Import1!A:D,Import1!$O$6+1,0))</f>
        <v>4866</v>
      </c>
      <c r="I320" s="89">
        <v>1</v>
      </c>
      <c r="J320" s="63">
        <f>IF(I320=1,Grupe!$L$22,Grupe!$M$22)</f>
        <v>0</v>
      </c>
      <c r="K320" s="110">
        <f ca="1">IF(Import1!$O$6=4,"--",H320*(100-J320)/100)</f>
        <v>4866</v>
      </c>
      <c r="L320" s="62"/>
      <c r="M320" s="62"/>
      <c r="N320" s="62"/>
      <c r="O320" s="62"/>
    </row>
    <row r="321" spans="1:15" x14ac:dyDescent="0.45">
      <c r="A321" s="179" t="s">
        <v>1531</v>
      </c>
      <c r="B321" s="180">
        <v>52403</v>
      </c>
      <c r="C321" s="181" t="s">
        <v>393</v>
      </c>
      <c r="D321" s="181" t="s">
        <v>1106</v>
      </c>
      <c r="E321" s="182">
        <v>7</v>
      </c>
      <c r="F321" s="183">
        <v>304</v>
      </c>
      <c r="G321" s="183">
        <v>304</v>
      </c>
      <c r="H321" s="110">
        <f ca="1">IF(Import1!$O$6=4,"--",VLOOKUP(B321,Import1!A:D,Import1!$O$6+1,0))</f>
        <v>6459</v>
      </c>
      <c r="I321" s="89">
        <v>1</v>
      </c>
      <c r="J321" s="63">
        <f>IF(I321=1,Grupe!$L$22,Grupe!$M$22)</f>
        <v>0</v>
      </c>
      <c r="K321" s="110">
        <f ca="1">IF(Import1!$O$6=4,"--",H321*(100-J321)/100)</f>
        <v>6459</v>
      </c>
      <c r="L321" s="62"/>
      <c r="M321" s="62"/>
      <c r="N321" s="62"/>
      <c r="O321" s="62"/>
    </row>
    <row r="322" spans="1:15" x14ac:dyDescent="0.45">
      <c r="A322" s="179" t="s">
        <v>1532</v>
      </c>
      <c r="B322" s="180">
        <v>52404</v>
      </c>
      <c r="C322" s="181" t="s">
        <v>394</v>
      </c>
      <c r="D322" s="181" t="s">
        <v>1106</v>
      </c>
      <c r="E322" s="182">
        <v>8</v>
      </c>
      <c r="F322" s="183">
        <v>420</v>
      </c>
      <c r="G322" s="183">
        <v>420</v>
      </c>
      <c r="H322" s="110">
        <f ca="1">IF(Import1!$O$6=4,"--",VLOOKUP(B322,Import1!A:D,Import1!$O$6+1,0))</f>
        <v>8165</v>
      </c>
      <c r="I322" s="89">
        <v>1</v>
      </c>
      <c r="J322" s="63">
        <f>IF(I322=1,Grupe!$L$22,Grupe!$M$22)</f>
        <v>0</v>
      </c>
      <c r="K322" s="110">
        <f ca="1">IF(Import1!$O$6=4,"--",H322*(100-J322)/100)</f>
        <v>8165</v>
      </c>
      <c r="L322" s="62"/>
      <c r="M322" s="62"/>
      <c r="N322" s="62"/>
      <c r="O322" s="62"/>
    </row>
    <row r="323" spans="1:15" x14ac:dyDescent="0.45">
      <c r="A323" s="179" t="s">
        <v>1533</v>
      </c>
      <c r="B323" s="180">
        <v>52405</v>
      </c>
      <c r="C323" s="181" t="s">
        <v>395</v>
      </c>
      <c r="D323" s="181" t="s">
        <v>1106</v>
      </c>
      <c r="E323" s="182">
        <v>10</v>
      </c>
      <c r="F323" s="183">
        <v>600</v>
      </c>
      <c r="G323" s="183">
        <v>600</v>
      </c>
      <c r="H323" s="110">
        <f ca="1">IF(Import1!$O$6=4,"--",VLOOKUP(B323,Import1!A:D,Import1!$O$6+1,0))</f>
        <v>13097</v>
      </c>
      <c r="I323" s="89">
        <v>1</v>
      </c>
      <c r="J323" s="63">
        <f>IF(I323=1,Grupe!$L$22,Grupe!$M$22)</f>
        <v>0</v>
      </c>
      <c r="K323" s="110">
        <f ca="1">IF(Import1!$O$6=4,"--",H323*(100-J323)/100)</f>
        <v>13097</v>
      </c>
      <c r="L323" s="62"/>
      <c r="M323" s="62"/>
      <c r="N323" s="62"/>
      <c r="O323" s="62"/>
    </row>
    <row r="324" spans="1:15" x14ac:dyDescent="0.45">
      <c r="A324" s="179" t="s">
        <v>1534</v>
      </c>
      <c r="B324" s="180">
        <v>52406</v>
      </c>
      <c r="C324" s="181" t="s">
        <v>396</v>
      </c>
      <c r="D324" s="181" t="s">
        <v>1106</v>
      </c>
      <c r="E324" s="182">
        <v>12</v>
      </c>
      <c r="F324" s="183">
        <v>828</v>
      </c>
      <c r="G324" s="183">
        <v>828</v>
      </c>
      <c r="H324" s="110">
        <f ca="1">IF(Import1!$O$6=4,"--",VLOOKUP(B324,Import1!A:D,Import1!$O$6+1,0))</f>
        <v>18609</v>
      </c>
      <c r="I324" s="89">
        <v>1</v>
      </c>
      <c r="J324" s="63">
        <f>IF(I324=1,Grupe!$L$22,Grupe!$M$22)</f>
        <v>0</v>
      </c>
      <c r="K324" s="110">
        <f ca="1">IF(Import1!$O$6=4,"--",H324*(100-J324)/100)</f>
        <v>18609</v>
      </c>
      <c r="L324" s="62"/>
      <c r="M324" s="62"/>
      <c r="N324" s="62"/>
      <c r="O324" s="62"/>
    </row>
    <row r="325" spans="1:15" x14ac:dyDescent="0.45">
      <c r="A325" s="179" t="s">
        <v>1535</v>
      </c>
      <c r="B325" s="180">
        <v>52501</v>
      </c>
      <c r="C325" s="181" t="s">
        <v>159</v>
      </c>
      <c r="D325" s="181" t="s">
        <v>1107</v>
      </c>
      <c r="E325" s="182">
        <v>0</v>
      </c>
      <c r="F325" s="183">
        <v>0</v>
      </c>
      <c r="G325" s="183">
        <v>518</v>
      </c>
      <c r="H325" s="110">
        <f ca="1">IF(Import1!$O$6=4,"--",VLOOKUP(B325,Import1!A:D,Import1!$O$6+1,0))</f>
        <v>3494</v>
      </c>
      <c r="I325" s="89">
        <v>1</v>
      </c>
      <c r="J325" s="63">
        <f>IF(I325=1,Grupe!$L$22,Grupe!$M$22)</f>
        <v>0</v>
      </c>
      <c r="K325" s="110">
        <f ca="1">IF(Import1!$O$6=4,"--",H325*(100-J325)/100)</f>
        <v>3494</v>
      </c>
      <c r="L325" s="62"/>
      <c r="M325" s="62"/>
      <c r="N325" s="62"/>
      <c r="O325" s="62"/>
    </row>
    <row r="326" spans="1:15" x14ac:dyDescent="0.45">
      <c r="A326" s="179" t="s">
        <v>1536</v>
      </c>
      <c r="B326" s="180">
        <v>52502</v>
      </c>
      <c r="C326" s="181" t="s">
        <v>160</v>
      </c>
      <c r="D326" s="181" t="s">
        <v>1107</v>
      </c>
      <c r="E326" s="182">
        <v>0</v>
      </c>
      <c r="F326" s="183">
        <v>0</v>
      </c>
      <c r="G326" s="183">
        <v>648</v>
      </c>
      <c r="H326" s="110">
        <f ca="1">IF(Import1!$O$6=4,"--",VLOOKUP(B326,Import1!A:D,Import1!$O$6+1,0))</f>
        <v>3228</v>
      </c>
      <c r="I326" s="89">
        <v>1</v>
      </c>
      <c r="J326" s="63">
        <f>IF(I326=1,Grupe!$L$22,Grupe!$M$22)</f>
        <v>0</v>
      </c>
      <c r="K326" s="110">
        <f ca="1">IF(Import1!$O$6=4,"--",H326*(100-J326)/100)</f>
        <v>3228</v>
      </c>
      <c r="L326" s="62"/>
      <c r="M326" s="62"/>
      <c r="N326" s="62"/>
      <c r="O326" s="62"/>
    </row>
    <row r="327" spans="1:15" x14ac:dyDescent="0.45">
      <c r="A327" s="179" t="s">
        <v>1537</v>
      </c>
      <c r="B327" s="180">
        <v>52503</v>
      </c>
      <c r="C327" s="181" t="s">
        <v>161</v>
      </c>
      <c r="D327" s="181" t="s">
        <v>1107</v>
      </c>
      <c r="E327" s="182">
        <v>0</v>
      </c>
      <c r="F327" s="183">
        <v>0</v>
      </c>
      <c r="G327" s="183">
        <v>864</v>
      </c>
      <c r="H327" s="110">
        <f ca="1">IF(Import1!$O$6=4,"--",VLOOKUP(B327,Import1!A:D,Import1!$O$6+1,0))</f>
        <v>3375</v>
      </c>
      <c r="I327" s="89">
        <v>1</v>
      </c>
      <c r="J327" s="63">
        <f>IF(I327=1,Grupe!$L$22,Grupe!$M$22)</f>
        <v>0</v>
      </c>
      <c r="K327" s="110">
        <f ca="1">IF(Import1!$O$6=4,"--",H327*(100-J327)/100)</f>
        <v>3375</v>
      </c>
      <c r="L327" s="62"/>
      <c r="M327" s="62"/>
      <c r="N327" s="62"/>
      <c r="O327" s="62"/>
    </row>
    <row r="328" spans="1:15" x14ac:dyDescent="0.45">
      <c r="A328" s="179" t="s">
        <v>1538</v>
      </c>
      <c r="B328" s="180">
        <v>52504</v>
      </c>
      <c r="C328" s="181" t="s">
        <v>162</v>
      </c>
      <c r="D328" s="181" t="s">
        <v>1107</v>
      </c>
      <c r="E328" s="182">
        <v>0</v>
      </c>
      <c r="F328" s="183">
        <v>0</v>
      </c>
      <c r="G328" s="183">
        <v>1036</v>
      </c>
      <c r="H328" s="110">
        <f ca="1">IF(Import1!$O$6=4,"--",VLOOKUP(B328,Import1!A:D,Import1!$O$6+1,0))</f>
        <v>3494</v>
      </c>
      <c r="I328" s="89">
        <v>1</v>
      </c>
      <c r="J328" s="63">
        <f>IF(I328=1,Grupe!$L$22,Grupe!$M$22)</f>
        <v>0</v>
      </c>
      <c r="K328" s="110">
        <f ca="1">IF(Import1!$O$6=4,"--",H328*(100-J328)/100)</f>
        <v>3494</v>
      </c>
      <c r="L328" s="62"/>
      <c r="M328" s="62"/>
      <c r="N328" s="62"/>
      <c r="O328" s="62"/>
    </row>
    <row r="329" spans="1:15" x14ac:dyDescent="0.45">
      <c r="A329" s="179" t="s">
        <v>1539</v>
      </c>
      <c r="B329" s="180">
        <v>52505</v>
      </c>
      <c r="C329" s="181" t="s">
        <v>163</v>
      </c>
      <c r="D329" s="181" t="s">
        <v>1107</v>
      </c>
      <c r="E329" s="182">
        <v>0</v>
      </c>
      <c r="F329" s="183">
        <v>0</v>
      </c>
      <c r="G329" s="183">
        <v>1382</v>
      </c>
      <c r="H329" s="110">
        <f ca="1">IF(Import1!$O$6=4,"--",VLOOKUP(B329,Import1!A:D,Import1!$O$6+1,0))</f>
        <v>3494</v>
      </c>
      <c r="I329" s="89">
        <v>1</v>
      </c>
      <c r="J329" s="63">
        <f>IF(I329=1,Grupe!$L$22,Grupe!$M$22)</f>
        <v>0</v>
      </c>
      <c r="K329" s="110">
        <f ca="1">IF(Import1!$O$6=4,"--",H329*(100-J329)/100)</f>
        <v>3494</v>
      </c>
      <c r="L329" s="62"/>
      <c r="M329" s="62"/>
      <c r="N329" s="62"/>
      <c r="O329" s="62"/>
    </row>
    <row r="330" spans="1:15" x14ac:dyDescent="0.45">
      <c r="A330" s="179" t="s">
        <v>1542</v>
      </c>
      <c r="B330" s="180">
        <v>62601</v>
      </c>
      <c r="C330" s="181" t="s">
        <v>1543</v>
      </c>
      <c r="D330" s="181" t="s">
        <v>1243</v>
      </c>
      <c r="E330" s="182">
        <v>8</v>
      </c>
      <c r="F330" s="183">
        <v>28.8</v>
      </c>
      <c r="G330" s="183">
        <v>120</v>
      </c>
      <c r="H330" s="110">
        <f ca="1">IF(Import1!$O$6=4,"--",VLOOKUP(B330,Import1!A:D,Import1!$O$6+1,0))</f>
        <v>1025</v>
      </c>
      <c r="I330" s="89">
        <v>2</v>
      </c>
      <c r="J330" s="63">
        <f>IF(I330=1,Grupe!$L$22,Grupe!$M$22)</f>
        <v>0</v>
      </c>
      <c r="K330" s="110">
        <f ca="1">IF(Import1!$O$6=4,"--",H330*(100-J330)/100)</f>
        <v>1025</v>
      </c>
      <c r="L330" s="62"/>
      <c r="M330" s="62"/>
      <c r="N330" s="62"/>
      <c r="O330" s="62"/>
    </row>
    <row r="331" spans="1:15" x14ac:dyDescent="0.45">
      <c r="A331" s="179" t="s">
        <v>1544</v>
      </c>
      <c r="B331" s="180">
        <v>62602</v>
      </c>
      <c r="C331" s="181" t="s">
        <v>1247</v>
      </c>
      <c r="D331" s="181" t="s">
        <v>1243</v>
      </c>
      <c r="E331" s="182" t="s">
        <v>1249</v>
      </c>
      <c r="F331" s="183">
        <v>43.2</v>
      </c>
      <c r="G331" s="183">
        <v>133</v>
      </c>
      <c r="H331" s="110">
        <f ca="1">IF(Import1!$O$6=4,"--",VLOOKUP(B331,Import1!A:D,Import1!$O$6+1,0))</f>
        <v>1257</v>
      </c>
      <c r="I331" s="89">
        <v>2</v>
      </c>
      <c r="J331" s="63">
        <f>IF(I331=1,Grupe!$L$22,Grupe!$M$22)</f>
        <v>0</v>
      </c>
      <c r="K331" s="110">
        <f ca="1">IF(Import1!$O$6=4,"--",H331*(100-J331)/100)</f>
        <v>1257</v>
      </c>
      <c r="L331" s="62"/>
      <c r="M331" s="62"/>
      <c r="N331" s="62"/>
      <c r="O331" s="62"/>
    </row>
    <row r="332" spans="1:15" x14ac:dyDescent="0.45">
      <c r="A332" s="179" t="s">
        <v>1545</v>
      </c>
      <c r="B332" s="180">
        <v>62603</v>
      </c>
      <c r="C332" s="181" t="s">
        <v>1248</v>
      </c>
      <c r="D332" s="181" t="s">
        <v>1243</v>
      </c>
      <c r="E332" s="182">
        <v>9.3000000000000007</v>
      </c>
      <c r="F332" s="183">
        <v>72</v>
      </c>
      <c r="G332" s="183">
        <v>176</v>
      </c>
      <c r="H332" s="110">
        <f ca="1">IF(Import1!$O$6=4,"--",VLOOKUP(B332,Import1!A:D,Import1!$O$6+1,0))</f>
        <v>1821</v>
      </c>
      <c r="I332" s="89">
        <v>2</v>
      </c>
      <c r="J332" s="63">
        <f>IF(I332=1,Grupe!$L$22,Grupe!$M$22)</f>
        <v>0</v>
      </c>
      <c r="K332" s="110">
        <f ca="1">IF(Import1!$O$6=4,"--",H332*(100-J332)/100)</f>
        <v>1821</v>
      </c>
      <c r="L332" s="62"/>
      <c r="M332" s="62"/>
      <c r="N332" s="62"/>
      <c r="O332" s="62"/>
    </row>
    <row r="333" spans="1:15" x14ac:dyDescent="0.45">
      <c r="A333" s="179" t="s">
        <v>1546</v>
      </c>
      <c r="B333" s="180">
        <v>62604</v>
      </c>
      <c r="C333" s="181" t="s">
        <v>2163</v>
      </c>
      <c r="D333" s="181" t="s">
        <v>1243</v>
      </c>
      <c r="E333" s="182">
        <v>10.5</v>
      </c>
      <c r="F333" s="183">
        <v>115.2</v>
      </c>
      <c r="G333" s="183">
        <v>247</v>
      </c>
      <c r="H333" s="110">
        <f ca="1">IF(Import1!$O$6=4,"--",VLOOKUP(B333,Import1!A:D,Import1!$O$6+1,0))</f>
        <v>3425</v>
      </c>
      <c r="I333" s="89">
        <v>2</v>
      </c>
      <c r="J333" s="63">
        <f>IF(I333=1,Grupe!$L$22,Grupe!$M$22)</f>
        <v>0</v>
      </c>
      <c r="K333" s="110">
        <f ca="1">IF(Import1!$O$6=4,"--",H333*(100-J333)/100)</f>
        <v>3425</v>
      </c>
      <c r="L333" s="62"/>
      <c r="M333" s="62"/>
      <c r="N333" s="62"/>
      <c r="O333" s="62"/>
    </row>
    <row r="334" spans="1:15" x14ac:dyDescent="0.45">
      <c r="A334" s="179" t="s">
        <v>1547</v>
      </c>
      <c r="B334" s="180">
        <v>62605</v>
      </c>
      <c r="C334" s="181" t="s">
        <v>2164</v>
      </c>
      <c r="D334" s="181" t="s">
        <v>1243</v>
      </c>
      <c r="E334" s="182">
        <v>12</v>
      </c>
      <c r="F334" s="183">
        <v>172.8</v>
      </c>
      <c r="G334" s="183">
        <v>335</v>
      </c>
      <c r="H334" s="110">
        <f ca="1">IF(Import1!$O$6=4,"--",VLOOKUP(B334,Import1!A:D,Import1!$O$6+1,0))</f>
        <v>4952</v>
      </c>
      <c r="I334" s="89">
        <v>2</v>
      </c>
      <c r="J334" s="63">
        <f>IF(I334=1,Grupe!$L$22,Grupe!$M$22)</f>
        <v>0</v>
      </c>
      <c r="K334" s="110">
        <f ca="1">IF(Import1!$O$6=4,"--",H334*(100-J334)/100)</f>
        <v>4952</v>
      </c>
      <c r="L334" s="62"/>
      <c r="M334" s="62"/>
      <c r="N334" s="62"/>
      <c r="O334" s="62"/>
    </row>
    <row r="335" spans="1:15" x14ac:dyDescent="0.45">
      <c r="A335" s="179" t="s">
        <v>1548</v>
      </c>
      <c r="B335" s="180">
        <v>62606</v>
      </c>
      <c r="C335" s="181" t="s">
        <v>2165</v>
      </c>
      <c r="D335" s="181" t="s">
        <v>1243</v>
      </c>
      <c r="E335" s="182">
        <v>9</v>
      </c>
      <c r="F335" s="183">
        <v>57.6</v>
      </c>
      <c r="G335" s="183">
        <v>157</v>
      </c>
      <c r="H335" s="110">
        <f ca="1">IF(Import1!$O$6=4,"--",VLOOKUP(B335,Import1!A:D,Import1!$O$6+1,0))</f>
        <v>1858</v>
      </c>
      <c r="I335" s="89">
        <v>2</v>
      </c>
      <c r="J335" s="63">
        <f>IF(I335=1,Grupe!$L$22,Grupe!$M$22)</f>
        <v>0</v>
      </c>
      <c r="K335" s="110">
        <f ca="1">IF(Import1!$O$6=4,"--",H335*(100-J335)/100)</f>
        <v>1858</v>
      </c>
      <c r="L335" s="62"/>
      <c r="M335" s="62"/>
      <c r="N335" s="62"/>
      <c r="O335" s="62"/>
    </row>
    <row r="336" spans="1:15" x14ac:dyDescent="0.45">
      <c r="A336" s="179" t="s">
        <v>1549</v>
      </c>
      <c r="B336" s="180">
        <v>62607</v>
      </c>
      <c r="C336" s="181" t="s">
        <v>2166</v>
      </c>
      <c r="D336" s="181" t="s">
        <v>1243</v>
      </c>
      <c r="E336" s="182">
        <v>9.6</v>
      </c>
      <c r="F336" s="183">
        <v>72</v>
      </c>
      <c r="G336" s="183">
        <v>183</v>
      </c>
      <c r="H336" s="110">
        <f ca="1">IF(Import1!$O$6=4,"--",VLOOKUP(B336,Import1!A:D,Import1!$O$6+1,0))</f>
        <v>2126</v>
      </c>
      <c r="I336" s="89">
        <v>2</v>
      </c>
      <c r="J336" s="63">
        <f>IF(I336=1,Grupe!$L$22,Grupe!$M$22)</f>
        <v>0</v>
      </c>
      <c r="K336" s="110">
        <f ca="1">IF(Import1!$O$6=4,"--",H336*(100-J336)/100)</f>
        <v>2126</v>
      </c>
      <c r="L336" s="62"/>
      <c r="M336" s="62"/>
      <c r="N336" s="62"/>
      <c r="O336" s="62"/>
    </row>
    <row r="337" spans="1:15" x14ac:dyDescent="0.45">
      <c r="A337" s="179" t="s">
        <v>1550</v>
      </c>
      <c r="B337" s="180">
        <v>62608</v>
      </c>
      <c r="C337" s="181" t="s">
        <v>2167</v>
      </c>
      <c r="D337" s="181" t="s">
        <v>1243</v>
      </c>
      <c r="E337" s="182">
        <v>10.5</v>
      </c>
      <c r="F337" s="183">
        <v>120</v>
      </c>
      <c r="G337" s="183">
        <v>249</v>
      </c>
      <c r="H337" s="110">
        <f ca="1">IF(Import1!$O$6=4,"--",VLOOKUP(B337,Import1!A:D,Import1!$O$6+1,0))</f>
        <v>3150</v>
      </c>
      <c r="I337" s="89">
        <v>2</v>
      </c>
      <c r="J337" s="63">
        <f>IF(I337=1,Grupe!$L$22,Grupe!$M$22)</f>
        <v>0</v>
      </c>
      <c r="K337" s="110">
        <f ca="1">IF(Import1!$O$6=4,"--",H337*(100-J337)/100)</f>
        <v>3150</v>
      </c>
      <c r="L337" s="62"/>
      <c r="M337" s="62"/>
      <c r="N337" s="62"/>
      <c r="O337" s="62"/>
    </row>
    <row r="338" spans="1:15" x14ac:dyDescent="0.45">
      <c r="A338" s="179" t="s">
        <v>1551</v>
      </c>
      <c r="B338" s="180">
        <v>62609</v>
      </c>
      <c r="C338" s="181" t="s">
        <v>2168</v>
      </c>
      <c r="D338" s="181" t="s">
        <v>1243</v>
      </c>
      <c r="E338" s="182">
        <v>13</v>
      </c>
      <c r="F338" s="183">
        <v>192</v>
      </c>
      <c r="G338" s="183">
        <v>370</v>
      </c>
      <c r="H338" s="110">
        <f ca="1">IF(Import1!$O$6=4,"--",VLOOKUP(B338,Import1!A:D,Import1!$O$6+1,0))</f>
        <v>5602</v>
      </c>
      <c r="I338" s="89">
        <v>2</v>
      </c>
      <c r="J338" s="63">
        <f>IF(I338=1,Grupe!$L$22,Grupe!$M$22)</f>
        <v>0</v>
      </c>
      <c r="K338" s="110">
        <f ca="1">IF(Import1!$O$6=4,"--",H338*(100-J338)/100)</f>
        <v>5602</v>
      </c>
      <c r="L338" s="62"/>
      <c r="M338" s="62"/>
      <c r="N338" s="62"/>
      <c r="O338" s="62"/>
    </row>
    <row r="339" spans="1:15" x14ac:dyDescent="0.45">
      <c r="A339" s="179" t="s">
        <v>1552</v>
      </c>
      <c r="B339" s="180">
        <v>62610</v>
      </c>
      <c r="C339" s="181" t="s">
        <v>2169</v>
      </c>
      <c r="D339" s="181" t="s">
        <v>1243</v>
      </c>
      <c r="E339" s="182">
        <v>14.5</v>
      </c>
      <c r="F339" s="183">
        <v>288</v>
      </c>
      <c r="G339" s="183">
        <v>488</v>
      </c>
      <c r="H339" s="110">
        <f ca="1">IF(Import1!$O$6=4,"--",VLOOKUP(B339,Import1!A:D,Import1!$O$6+1,0))</f>
        <v>7855</v>
      </c>
      <c r="I339" s="89">
        <v>2</v>
      </c>
      <c r="J339" s="63">
        <f>IF(I339=1,Grupe!$L$22,Grupe!$M$22)</f>
        <v>0</v>
      </c>
      <c r="K339" s="110">
        <f ca="1">IF(Import1!$O$6=4,"--",H339*(100-J339)/100)</f>
        <v>7855</v>
      </c>
      <c r="L339" s="62"/>
      <c r="M339" s="62"/>
      <c r="N339" s="62"/>
      <c r="O339" s="62"/>
    </row>
    <row r="340" spans="1:15" x14ac:dyDescent="0.45">
      <c r="A340" s="179" t="s">
        <v>1553</v>
      </c>
      <c r="B340" s="180">
        <v>62701</v>
      </c>
      <c r="C340" s="181" t="s">
        <v>276</v>
      </c>
      <c r="D340" s="181" t="s">
        <v>259</v>
      </c>
      <c r="E340" s="182">
        <v>9.1</v>
      </c>
      <c r="F340" s="183">
        <v>154</v>
      </c>
      <c r="G340" s="183">
        <v>202</v>
      </c>
      <c r="H340" s="110">
        <f ca="1">IF(Import1!$O$6=4,"--",VLOOKUP(B340,Import1!A:D,Import1!$O$6+1,0))</f>
        <v>4619</v>
      </c>
      <c r="I340" s="89">
        <v>1</v>
      </c>
      <c r="J340" s="63">
        <f>IF(I340=1,Grupe!$L$22,Grupe!$M$22)</f>
        <v>0</v>
      </c>
      <c r="K340" s="110">
        <f ca="1">IF(Import1!$O$6=4,"--",H340*(100-J340)/100)</f>
        <v>4619</v>
      </c>
      <c r="L340" s="62"/>
      <c r="M340" s="62"/>
      <c r="N340" s="62"/>
      <c r="O340" s="62"/>
    </row>
    <row r="341" spans="1:15" x14ac:dyDescent="0.45">
      <c r="A341" s="179" t="s">
        <v>1554</v>
      </c>
      <c r="B341" s="180">
        <v>62702</v>
      </c>
      <c r="C341" s="181" t="s">
        <v>277</v>
      </c>
      <c r="D341" s="181" t="s">
        <v>259</v>
      </c>
      <c r="E341" s="182">
        <v>11</v>
      </c>
      <c r="F341" s="183">
        <v>240</v>
      </c>
      <c r="G341" s="183">
        <v>302</v>
      </c>
      <c r="H341" s="110">
        <f ca="1">IF(Import1!$O$6=4,"--",VLOOKUP(B341,Import1!A:D,Import1!$O$6+1,0))</f>
        <v>6699</v>
      </c>
      <c r="I341" s="89">
        <v>1</v>
      </c>
      <c r="J341" s="63">
        <f>IF(I341=1,Grupe!$L$22,Grupe!$M$22)</f>
        <v>0</v>
      </c>
      <c r="K341" s="110">
        <f ca="1">IF(Import1!$O$6=4,"--",H341*(100-J341)/100)</f>
        <v>6699</v>
      </c>
      <c r="L341" s="62"/>
      <c r="M341" s="62"/>
      <c r="N341" s="62"/>
      <c r="O341" s="62"/>
    </row>
    <row r="342" spans="1:15" x14ac:dyDescent="0.45">
      <c r="A342" s="179" t="s">
        <v>1555</v>
      </c>
      <c r="B342" s="180">
        <v>62703</v>
      </c>
      <c r="C342" s="181" t="s">
        <v>278</v>
      </c>
      <c r="D342" s="181" t="s">
        <v>259</v>
      </c>
      <c r="E342" s="182">
        <v>12</v>
      </c>
      <c r="F342" s="183">
        <v>336</v>
      </c>
      <c r="G342" s="183">
        <v>397</v>
      </c>
      <c r="H342" s="110">
        <f ca="1">IF(Import1!$O$6=4,"--",VLOOKUP(B342,Import1!A:D,Import1!$O$6+1,0))</f>
        <v>8978</v>
      </c>
      <c r="I342" s="89">
        <v>1</v>
      </c>
      <c r="J342" s="63">
        <f>IF(I342=1,Grupe!$L$22,Grupe!$M$22)</f>
        <v>0</v>
      </c>
      <c r="K342" s="110">
        <f ca="1">IF(Import1!$O$6=4,"--",H342*(100-J342)/100)</f>
        <v>8978</v>
      </c>
      <c r="L342" s="62"/>
      <c r="M342" s="62"/>
      <c r="N342" s="62"/>
      <c r="O342" s="62"/>
    </row>
    <row r="343" spans="1:15" x14ac:dyDescent="0.45">
      <c r="A343" s="179" t="s">
        <v>1556</v>
      </c>
      <c r="B343" s="180">
        <v>62704</v>
      </c>
      <c r="C343" s="181" t="s">
        <v>279</v>
      </c>
      <c r="D343" s="181" t="s">
        <v>259</v>
      </c>
      <c r="E343" s="182">
        <v>13</v>
      </c>
      <c r="F343" s="183">
        <v>480</v>
      </c>
      <c r="G343" s="183">
        <v>523</v>
      </c>
      <c r="H343" s="110">
        <f ca="1">IF(Import1!$O$6=4,"--",VLOOKUP(B343,Import1!A:D,Import1!$O$6+1,0))</f>
        <v>12100</v>
      </c>
      <c r="I343" s="89">
        <v>1</v>
      </c>
      <c r="J343" s="63">
        <f>IF(I343=1,Grupe!$L$22,Grupe!$M$22)</f>
        <v>0</v>
      </c>
      <c r="K343" s="110">
        <f ca="1">IF(Import1!$O$6=4,"--",H343*(100-J343)/100)</f>
        <v>12100</v>
      </c>
      <c r="L343" s="62"/>
      <c r="M343" s="62"/>
      <c r="N343" s="62"/>
      <c r="O343" s="62"/>
    </row>
    <row r="344" spans="1:15" x14ac:dyDescent="0.45">
      <c r="A344" s="179" t="s">
        <v>1557</v>
      </c>
      <c r="B344" s="180">
        <v>62705</v>
      </c>
      <c r="C344" s="181" t="s">
        <v>280</v>
      </c>
      <c r="D344" s="181" t="s">
        <v>259</v>
      </c>
      <c r="E344" s="182">
        <v>15</v>
      </c>
      <c r="F344" s="183">
        <v>672</v>
      </c>
      <c r="G344" s="183">
        <v>745</v>
      </c>
      <c r="H344" s="110">
        <f ca="1">IF(Import1!$O$6=4,"--",VLOOKUP(B344,Import1!A:D,Import1!$O$6+1,0))</f>
        <v>16491</v>
      </c>
      <c r="I344" s="89">
        <v>1</v>
      </c>
      <c r="J344" s="63">
        <f>IF(I344=1,Grupe!$L$22,Grupe!$M$22)</f>
        <v>0</v>
      </c>
      <c r="K344" s="110">
        <f ca="1">IF(Import1!$O$6=4,"--",H344*(100-J344)/100)</f>
        <v>16491</v>
      </c>
      <c r="L344" s="62"/>
      <c r="M344" s="62"/>
      <c r="N344" s="62"/>
      <c r="O344" s="62"/>
    </row>
    <row r="345" spans="1:15" x14ac:dyDescent="0.45">
      <c r="A345" s="179" t="s">
        <v>1558</v>
      </c>
      <c r="B345" s="180">
        <v>62706</v>
      </c>
      <c r="C345" s="181" t="s">
        <v>281</v>
      </c>
      <c r="D345" s="181" t="s">
        <v>259</v>
      </c>
      <c r="E345" s="182">
        <v>17</v>
      </c>
      <c r="F345" s="183">
        <v>912</v>
      </c>
      <c r="G345" s="183">
        <v>986</v>
      </c>
      <c r="H345" s="110">
        <f ca="1">IF(Import1!$O$6=4,"--",VLOOKUP(B345,Import1!A:D,Import1!$O$6+1,0))</f>
        <v>23447</v>
      </c>
      <c r="I345" s="89">
        <v>1</v>
      </c>
      <c r="J345" s="63">
        <f>IF(I345=1,Grupe!$L$22,Grupe!$M$22)</f>
        <v>0</v>
      </c>
      <c r="K345" s="110">
        <f ca="1">IF(Import1!$O$6=4,"--",H345*(100-J345)/100)</f>
        <v>23447</v>
      </c>
      <c r="L345" s="62"/>
      <c r="M345" s="62"/>
      <c r="N345" s="62"/>
      <c r="O345" s="62"/>
    </row>
    <row r="346" spans="1:15" x14ac:dyDescent="0.45">
      <c r="A346" s="179" t="s">
        <v>1559</v>
      </c>
      <c r="B346" s="180">
        <v>62707</v>
      </c>
      <c r="C346" s="181" t="s">
        <v>282</v>
      </c>
      <c r="D346" s="181" t="s">
        <v>259</v>
      </c>
      <c r="E346" s="182">
        <v>18</v>
      </c>
      <c r="F346" s="183">
        <v>1152</v>
      </c>
      <c r="G346" s="183">
        <v>1214</v>
      </c>
      <c r="H346" s="110">
        <f ca="1">IF(Import1!$O$6=4,"--",VLOOKUP(B346,Import1!A:D,Import1!$O$6+1,0))</f>
        <v>25482</v>
      </c>
      <c r="I346" s="89">
        <v>1</v>
      </c>
      <c r="J346" s="63">
        <f>IF(I346=1,Grupe!$L$22,Grupe!$M$22)</f>
        <v>0</v>
      </c>
      <c r="K346" s="110">
        <f ca="1">IF(Import1!$O$6=4,"--",H346*(100-J346)/100)</f>
        <v>25482</v>
      </c>
      <c r="L346" s="62"/>
      <c r="M346" s="62"/>
      <c r="N346" s="62"/>
      <c r="O346" s="62"/>
    </row>
    <row r="347" spans="1:15" x14ac:dyDescent="0.45">
      <c r="A347" s="179" t="s">
        <v>1560</v>
      </c>
      <c r="B347" s="180">
        <v>62708</v>
      </c>
      <c r="C347" s="181" t="s">
        <v>283</v>
      </c>
      <c r="D347" s="181" t="s">
        <v>259</v>
      </c>
      <c r="E347" s="182">
        <v>21</v>
      </c>
      <c r="F347" s="183">
        <v>1440</v>
      </c>
      <c r="G347" s="183">
        <v>1536</v>
      </c>
      <c r="H347" s="110">
        <f ca="1">IF(Import1!$O$6=4,"--",VLOOKUP(B347,Import1!A:D,Import1!$O$6+1,0))</f>
        <v>31831</v>
      </c>
      <c r="I347" s="89">
        <v>1</v>
      </c>
      <c r="J347" s="63">
        <f>IF(I347=1,Grupe!$L$22,Grupe!$M$22)</f>
        <v>0</v>
      </c>
      <c r="K347" s="110">
        <f ca="1">IF(Import1!$O$6=4,"--",H347*(100-J347)/100)</f>
        <v>31831</v>
      </c>
      <c r="L347" s="62"/>
      <c r="M347" s="62"/>
      <c r="N347" s="62"/>
      <c r="O347" s="62"/>
    </row>
    <row r="348" spans="1:15" x14ac:dyDescent="0.45">
      <c r="A348" s="179" t="s">
        <v>1561</v>
      </c>
      <c r="B348" s="180">
        <v>62709</v>
      </c>
      <c r="C348" s="181" t="s">
        <v>284</v>
      </c>
      <c r="D348" s="181" t="s">
        <v>259</v>
      </c>
      <c r="E348" s="182">
        <v>23</v>
      </c>
      <c r="F348" s="183">
        <v>1776</v>
      </c>
      <c r="G348" s="183">
        <v>1888</v>
      </c>
      <c r="H348" s="110">
        <f ca="1">IF(Import1!$O$6=4,"--",VLOOKUP(B348,Import1!A:D,Import1!$O$6+1,0))</f>
        <v>35535</v>
      </c>
      <c r="I348" s="89">
        <v>1</v>
      </c>
      <c r="J348" s="63">
        <f>IF(I348=1,Grupe!$L$22,Grupe!$M$22)</f>
        <v>0</v>
      </c>
      <c r="K348" s="110">
        <f ca="1">IF(Import1!$O$6=4,"--",H348*(100-J348)/100)</f>
        <v>35535</v>
      </c>
      <c r="L348" s="62"/>
      <c r="M348" s="62"/>
      <c r="N348" s="62"/>
      <c r="O348" s="62"/>
    </row>
    <row r="349" spans="1:15" x14ac:dyDescent="0.45">
      <c r="A349" s="179" t="s">
        <v>1562</v>
      </c>
      <c r="B349" s="180">
        <v>62710</v>
      </c>
      <c r="C349" s="181" t="s">
        <v>285</v>
      </c>
      <c r="D349" s="181" t="s">
        <v>259</v>
      </c>
      <c r="E349" s="182">
        <v>26</v>
      </c>
      <c r="F349" s="183">
        <v>2304</v>
      </c>
      <c r="G349" s="183">
        <v>2472</v>
      </c>
      <c r="H349" s="110">
        <f ca="1">IF(Import1!$O$6=4,"--",VLOOKUP(B349,Import1!A:D,Import1!$O$6+1,0))</f>
        <v>50933</v>
      </c>
      <c r="I349" s="89">
        <v>1</v>
      </c>
      <c r="J349" s="63">
        <f>IF(I349=1,Grupe!$L$22,Grupe!$M$22)</f>
        <v>0</v>
      </c>
      <c r="K349" s="110">
        <f ca="1">IF(Import1!$O$6=4,"--",H349*(100-J349)/100)</f>
        <v>50933</v>
      </c>
      <c r="L349" s="62"/>
      <c r="M349" s="62"/>
      <c r="N349" s="62"/>
      <c r="O349" s="62"/>
    </row>
    <row r="350" spans="1:15" x14ac:dyDescent="0.45">
      <c r="A350" s="179" t="s">
        <v>1563</v>
      </c>
      <c r="B350" s="180">
        <v>62711</v>
      </c>
      <c r="C350" s="181" t="s">
        <v>286</v>
      </c>
      <c r="D350" s="181" t="s">
        <v>259</v>
      </c>
      <c r="E350" s="182">
        <v>28</v>
      </c>
      <c r="F350" s="183">
        <v>2880</v>
      </c>
      <c r="G350" s="183">
        <v>2945</v>
      </c>
      <c r="H350" s="110">
        <f ca="1">IF(Import1!$O$6=4,"--",VLOOKUP(B350,Import1!A:D,Import1!$O$6+1,0))</f>
        <v>60986</v>
      </c>
      <c r="I350" s="89">
        <v>1</v>
      </c>
      <c r="J350" s="63">
        <f>IF(I350=1,Grupe!$L$22,Grupe!$M$22)</f>
        <v>0</v>
      </c>
      <c r="K350" s="110">
        <f ca="1">IF(Import1!$O$6=4,"--",H350*(100-J350)/100)</f>
        <v>60986</v>
      </c>
      <c r="L350" s="62"/>
      <c r="M350" s="62"/>
      <c r="N350" s="62"/>
      <c r="O350" s="62"/>
    </row>
    <row r="351" spans="1:15" x14ac:dyDescent="0.45">
      <c r="A351" s="179" t="s">
        <v>1564</v>
      </c>
      <c r="B351" s="180">
        <v>62712</v>
      </c>
      <c r="C351" s="181" t="s">
        <v>287</v>
      </c>
      <c r="D351" s="181" t="s">
        <v>259</v>
      </c>
      <c r="E351" s="182">
        <v>32</v>
      </c>
      <c r="F351" s="183">
        <v>2880</v>
      </c>
      <c r="G351" s="183">
        <v>4100</v>
      </c>
      <c r="H351" s="110">
        <f ca="1">IF(Import1!$O$6=4,"--",VLOOKUP(B351,Import1!A:D,Import1!$O$6+1,0))</f>
        <v>68215</v>
      </c>
      <c r="I351" s="89">
        <v>1</v>
      </c>
      <c r="J351" s="63">
        <f>IF(I351=1,Grupe!$L$22,Grupe!$M$22)</f>
        <v>0</v>
      </c>
      <c r="K351" s="110">
        <f ca="1">IF(Import1!$O$6=4,"--",H351*(100-J351)/100)</f>
        <v>68215</v>
      </c>
      <c r="L351" s="62"/>
      <c r="M351" s="62"/>
      <c r="N351" s="62"/>
      <c r="O351" s="62"/>
    </row>
    <row r="352" spans="1:15" x14ac:dyDescent="0.45">
      <c r="A352" s="179" t="s">
        <v>1565</v>
      </c>
      <c r="B352" s="180">
        <v>62713</v>
      </c>
      <c r="C352" s="181" t="s">
        <v>288</v>
      </c>
      <c r="D352" s="181" t="s">
        <v>259</v>
      </c>
      <c r="E352" s="182">
        <v>35</v>
      </c>
      <c r="F352" s="183">
        <v>3840</v>
      </c>
      <c r="G352" s="183">
        <v>5200</v>
      </c>
      <c r="H352" s="110">
        <f ca="1">IF(Import1!$O$6=4,"--",VLOOKUP(B352,Import1!A:D,Import1!$O$6+1,0))</f>
        <v>73462</v>
      </c>
      <c r="I352" s="89">
        <v>1</v>
      </c>
      <c r="J352" s="63">
        <f>IF(I352=1,Grupe!$L$22,Grupe!$M$22)</f>
        <v>0</v>
      </c>
      <c r="K352" s="110">
        <f ca="1">IF(Import1!$O$6=4,"--",H352*(100-J352)/100)</f>
        <v>73462</v>
      </c>
      <c r="L352" s="62"/>
      <c r="M352" s="62"/>
      <c r="N352" s="62"/>
      <c r="O352" s="62"/>
    </row>
    <row r="353" spans="1:15" x14ac:dyDescent="0.45">
      <c r="A353" s="179" t="s">
        <v>1566</v>
      </c>
      <c r="B353" s="180">
        <v>62714</v>
      </c>
      <c r="C353" s="181" t="s">
        <v>289</v>
      </c>
      <c r="D353" s="181" t="s">
        <v>259</v>
      </c>
      <c r="E353" s="182">
        <v>9</v>
      </c>
      <c r="F353" s="183">
        <v>29</v>
      </c>
      <c r="G353" s="183">
        <v>120</v>
      </c>
      <c r="H353" s="110">
        <f ca="1">IF(Import1!$O$6=4,"--",VLOOKUP(B353,Import1!A:D,Import1!$O$6+1,0))</f>
        <v>1201</v>
      </c>
      <c r="I353" s="89">
        <v>1</v>
      </c>
      <c r="J353" s="63">
        <f>IF(I353=1,Grupe!$L$22,Grupe!$M$22)</f>
        <v>0</v>
      </c>
      <c r="K353" s="110">
        <f ca="1">IF(Import1!$O$6=4,"--",H353*(100-J353)/100)</f>
        <v>1201</v>
      </c>
      <c r="L353" s="62"/>
      <c r="M353" s="62"/>
      <c r="N353" s="62"/>
      <c r="O353" s="62"/>
    </row>
    <row r="354" spans="1:15" x14ac:dyDescent="0.45">
      <c r="A354" s="179" t="s">
        <v>1567</v>
      </c>
      <c r="B354" s="180">
        <v>62715</v>
      </c>
      <c r="C354" s="181" t="s">
        <v>290</v>
      </c>
      <c r="D354" s="181" t="s">
        <v>259</v>
      </c>
      <c r="E354" s="182">
        <v>10</v>
      </c>
      <c r="F354" s="183">
        <v>48</v>
      </c>
      <c r="G354" s="183">
        <v>154</v>
      </c>
      <c r="H354" s="110">
        <f ca="1">IF(Import1!$O$6=4,"--",VLOOKUP(B354,Import1!A:D,Import1!$O$6+1,0))</f>
        <v>1928</v>
      </c>
      <c r="I354" s="89">
        <v>1</v>
      </c>
      <c r="J354" s="63">
        <f>IF(I354=1,Grupe!$L$22,Grupe!$M$22)</f>
        <v>0</v>
      </c>
      <c r="K354" s="110">
        <f ca="1">IF(Import1!$O$6=4,"--",H354*(100-J354)/100)</f>
        <v>1928</v>
      </c>
      <c r="L354" s="62"/>
      <c r="M354" s="62"/>
      <c r="N354" s="62"/>
      <c r="O354" s="62"/>
    </row>
    <row r="355" spans="1:15" x14ac:dyDescent="0.45">
      <c r="A355" s="179" t="s">
        <v>1568</v>
      </c>
      <c r="B355" s="180">
        <v>62716</v>
      </c>
      <c r="C355" s="181" t="s">
        <v>291</v>
      </c>
      <c r="D355" s="181" t="s">
        <v>259</v>
      </c>
      <c r="E355" s="182">
        <v>9</v>
      </c>
      <c r="F355" s="183">
        <v>43</v>
      </c>
      <c r="G355" s="183">
        <v>135</v>
      </c>
      <c r="H355" s="110">
        <f ca="1">IF(Import1!$O$6=4,"--",VLOOKUP(B355,Import1!A:D,Import1!$O$6+1,0))</f>
        <v>1324</v>
      </c>
      <c r="I355" s="89">
        <v>1</v>
      </c>
      <c r="J355" s="63">
        <f>IF(I355=1,Grupe!$L$22,Grupe!$M$22)</f>
        <v>0</v>
      </c>
      <c r="K355" s="110">
        <f ca="1">IF(Import1!$O$6=4,"--",H355*(100-J355)/100)</f>
        <v>1324</v>
      </c>
      <c r="L355" s="62"/>
      <c r="M355" s="62"/>
      <c r="N355" s="62"/>
      <c r="O355" s="62"/>
    </row>
    <row r="356" spans="1:15" x14ac:dyDescent="0.45">
      <c r="A356" s="179" t="s">
        <v>1569</v>
      </c>
      <c r="B356" s="180">
        <v>62717</v>
      </c>
      <c r="C356" s="181" t="s">
        <v>292</v>
      </c>
      <c r="D356" s="181" t="s">
        <v>259</v>
      </c>
      <c r="E356" s="182">
        <v>10</v>
      </c>
      <c r="F356" s="183">
        <v>72</v>
      </c>
      <c r="G356" s="183">
        <v>181</v>
      </c>
      <c r="H356" s="110">
        <f ca="1">IF(Import1!$O$6=4,"--",VLOOKUP(B356,Import1!A:D,Import1!$O$6+1,0))</f>
        <v>1846</v>
      </c>
      <c r="I356" s="89">
        <v>1</v>
      </c>
      <c r="J356" s="63">
        <f>IF(I356=1,Grupe!$L$22,Grupe!$M$22)</f>
        <v>0</v>
      </c>
      <c r="K356" s="110">
        <f ca="1">IF(Import1!$O$6=4,"--",H356*(100-J356)/100)</f>
        <v>1846</v>
      </c>
      <c r="L356" s="62"/>
      <c r="M356" s="62"/>
      <c r="N356" s="62"/>
      <c r="O356" s="62"/>
    </row>
    <row r="357" spans="1:15" x14ac:dyDescent="0.45">
      <c r="A357" s="179" t="s">
        <v>1570</v>
      </c>
      <c r="B357" s="180">
        <v>62718</v>
      </c>
      <c r="C357" s="181" t="s">
        <v>293</v>
      </c>
      <c r="D357" s="181" t="s">
        <v>259</v>
      </c>
      <c r="E357" s="182">
        <v>11</v>
      </c>
      <c r="F357" s="183">
        <v>115</v>
      </c>
      <c r="G357" s="183">
        <v>242</v>
      </c>
      <c r="H357" s="110">
        <f ca="1">IF(Import1!$O$6=4,"--",VLOOKUP(B357,Import1!A:D,Import1!$O$6+1,0))</f>
        <v>3018</v>
      </c>
      <c r="I357" s="89">
        <v>1</v>
      </c>
      <c r="J357" s="63">
        <f>IF(I357=1,Grupe!$L$22,Grupe!$M$22)</f>
        <v>0</v>
      </c>
      <c r="K357" s="110">
        <f ca="1">IF(Import1!$O$6=4,"--",H357*(100-J357)/100)</f>
        <v>3018</v>
      </c>
      <c r="L357" s="62"/>
      <c r="M357" s="62"/>
      <c r="N357" s="62"/>
      <c r="O357" s="62"/>
    </row>
    <row r="358" spans="1:15" x14ac:dyDescent="0.45">
      <c r="A358" s="179" t="s">
        <v>1571</v>
      </c>
      <c r="B358" s="180">
        <v>62719</v>
      </c>
      <c r="C358" s="181" t="s">
        <v>294</v>
      </c>
      <c r="D358" s="181" t="s">
        <v>259</v>
      </c>
      <c r="E358" s="182">
        <v>13</v>
      </c>
      <c r="F358" s="183">
        <v>173</v>
      </c>
      <c r="G358" s="183">
        <v>319</v>
      </c>
      <c r="H358" s="110">
        <f ca="1">IF(Import1!$O$6=4,"--",VLOOKUP(B358,Import1!A:D,Import1!$O$6+1,0))</f>
        <v>4695</v>
      </c>
      <c r="I358" s="89">
        <v>1</v>
      </c>
      <c r="J358" s="63">
        <f>IF(I358=1,Grupe!$L$22,Grupe!$M$22)</f>
        <v>0</v>
      </c>
      <c r="K358" s="110">
        <f ca="1">IF(Import1!$O$6=4,"--",H358*(100-J358)/100)</f>
        <v>4695</v>
      </c>
      <c r="L358" s="62"/>
      <c r="M358" s="62"/>
      <c r="N358" s="62"/>
      <c r="O358" s="62"/>
    </row>
    <row r="359" spans="1:15" x14ac:dyDescent="0.45">
      <c r="A359" s="179" t="s">
        <v>1572</v>
      </c>
      <c r="B359" s="180">
        <v>62720</v>
      </c>
      <c r="C359" s="181" t="s">
        <v>295</v>
      </c>
      <c r="D359" s="181" t="s">
        <v>259</v>
      </c>
      <c r="E359" s="182">
        <v>14</v>
      </c>
      <c r="F359" s="183">
        <v>288</v>
      </c>
      <c r="G359" s="183">
        <v>464</v>
      </c>
      <c r="H359" s="110">
        <f ca="1">IF(Import1!$O$6=4,"--",VLOOKUP(B359,Import1!A:D,Import1!$O$6+1,0))</f>
        <v>8357</v>
      </c>
      <c r="I359" s="89">
        <v>1</v>
      </c>
      <c r="J359" s="63">
        <f>IF(I359=1,Grupe!$L$22,Grupe!$M$22)</f>
        <v>0</v>
      </c>
      <c r="K359" s="110">
        <f ca="1">IF(Import1!$O$6=4,"--",H359*(100-J359)/100)</f>
        <v>8357</v>
      </c>
      <c r="L359" s="62"/>
      <c r="M359" s="62"/>
      <c r="N359" s="62"/>
      <c r="O359" s="62"/>
    </row>
    <row r="360" spans="1:15" x14ac:dyDescent="0.45">
      <c r="A360" s="179" t="s">
        <v>1573</v>
      </c>
      <c r="B360" s="180">
        <v>62721</v>
      </c>
      <c r="C360" s="181" t="s">
        <v>296</v>
      </c>
      <c r="D360" s="181" t="s">
        <v>259</v>
      </c>
      <c r="E360" s="182">
        <v>10</v>
      </c>
      <c r="F360" s="183">
        <v>58</v>
      </c>
      <c r="G360" s="183">
        <v>163</v>
      </c>
      <c r="H360" s="110">
        <f ca="1">IF(Import1!$O$6=4,"--",VLOOKUP(B360,Import1!A:D,Import1!$O$6+1,0))</f>
        <v>1893</v>
      </c>
      <c r="I360" s="89">
        <v>1</v>
      </c>
      <c r="J360" s="63">
        <f>IF(I360=1,Grupe!$L$22,Grupe!$M$22)</f>
        <v>0</v>
      </c>
      <c r="K360" s="110">
        <f ca="1">IF(Import1!$O$6=4,"--",H360*(100-J360)/100)</f>
        <v>1893</v>
      </c>
      <c r="L360" s="62"/>
      <c r="M360" s="62"/>
      <c r="N360" s="62"/>
      <c r="O360" s="62"/>
    </row>
    <row r="361" spans="1:15" x14ac:dyDescent="0.45">
      <c r="A361" s="179" t="s">
        <v>1574</v>
      </c>
      <c r="B361" s="180">
        <v>62722</v>
      </c>
      <c r="C361" s="181" t="s">
        <v>297</v>
      </c>
      <c r="D361" s="181" t="s">
        <v>259</v>
      </c>
      <c r="E361" s="182">
        <v>11</v>
      </c>
      <c r="F361" s="183">
        <v>96</v>
      </c>
      <c r="G361" s="183">
        <v>214</v>
      </c>
      <c r="H361" s="110">
        <f ca="1">IF(Import1!$O$6=4,"--",VLOOKUP(B361,Import1!A:D,Import1!$O$6+1,0))</f>
        <v>2758</v>
      </c>
      <c r="I361" s="89">
        <v>1</v>
      </c>
      <c r="J361" s="63">
        <f>IF(I361=1,Grupe!$L$22,Grupe!$M$22)</f>
        <v>0</v>
      </c>
      <c r="K361" s="110">
        <f ca="1">IF(Import1!$O$6=4,"--",H361*(100-J361)/100)</f>
        <v>2758</v>
      </c>
      <c r="L361" s="62"/>
      <c r="M361" s="62"/>
      <c r="N361" s="62"/>
      <c r="O361" s="62"/>
    </row>
    <row r="362" spans="1:15" x14ac:dyDescent="0.45">
      <c r="A362" s="179" t="s">
        <v>1575</v>
      </c>
      <c r="B362" s="180">
        <v>62723</v>
      </c>
      <c r="C362" s="181" t="s">
        <v>298</v>
      </c>
      <c r="D362" s="181" t="s">
        <v>259</v>
      </c>
      <c r="E362" s="182">
        <v>12</v>
      </c>
      <c r="F362" s="183">
        <v>154</v>
      </c>
      <c r="G362" s="183">
        <v>294</v>
      </c>
      <c r="H362" s="110">
        <f ca="1">IF(Import1!$O$6=4,"--",VLOOKUP(B362,Import1!A:D,Import1!$O$6+1,0))</f>
        <v>4306</v>
      </c>
      <c r="I362" s="89">
        <v>1</v>
      </c>
      <c r="J362" s="63">
        <f>IF(I362=1,Grupe!$L$22,Grupe!$M$22)</f>
        <v>0</v>
      </c>
      <c r="K362" s="110">
        <f ca="1">IF(Import1!$O$6=4,"--",H362*(100-J362)/100)</f>
        <v>4306</v>
      </c>
      <c r="L362" s="62"/>
      <c r="M362" s="62"/>
      <c r="N362" s="62"/>
      <c r="O362" s="62"/>
    </row>
    <row r="363" spans="1:15" x14ac:dyDescent="0.45">
      <c r="A363" s="179" t="s">
        <v>1576</v>
      </c>
      <c r="B363" s="180">
        <v>62724</v>
      </c>
      <c r="C363" s="181" t="s">
        <v>299</v>
      </c>
      <c r="D363" s="181" t="s">
        <v>259</v>
      </c>
      <c r="E363" s="182">
        <v>14</v>
      </c>
      <c r="F363" s="183">
        <v>230</v>
      </c>
      <c r="G363" s="183">
        <v>390</v>
      </c>
      <c r="H363" s="110">
        <f ca="1">IF(Import1!$O$6=4,"--",VLOOKUP(B363,Import1!A:D,Import1!$O$6+1,0))</f>
        <v>6171</v>
      </c>
      <c r="I363" s="89">
        <v>1</v>
      </c>
      <c r="J363" s="63">
        <f>IF(I363=1,Grupe!$L$22,Grupe!$M$22)</f>
        <v>0</v>
      </c>
      <c r="K363" s="110">
        <f ca="1">IF(Import1!$O$6=4,"--",H363*(100-J363)/100)</f>
        <v>6171</v>
      </c>
      <c r="L363" s="62"/>
      <c r="M363" s="62"/>
      <c r="N363" s="62"/>
      <c r="O363" s="62"/>
    </row>
    <row r="364" spans="1:15" x14ac:dyDescent="0.45">
      <c r="A364" s="179" t="s">
        <v>1577</v>
      </c>
      <c r="B364" s="180">
        <v>62725</v>
      </c>
      <c r="C364" s="181" t="s">
        <v>300</v>
      </c>
      <c r="D364" s="181" t="s">
        <v>259</v>
      </c>
      <c r="E364" s="182">
        <v>16</v>
      </c>
      <c r="F364" s="183">
        <v>384</v>
      </c>
      <c r="G364" s="183">
        <v>586</v>
      </c>
      <c r="H364" s="110">
        <f ca="1">IF(Import1!$O$6=4,"--",VLOOKUP(B364,Import1!A:D,Import1!$O$6+1,0))</f>
        <v>10831</v>
      </c>
      <c r="I364" s="89">
        <v>1</v>
      </c>
      <c r="J364" s="63">
        <f>IF(I364=1,Grupe!$L$22,Grupe!$M$22)</f>
        <v>0</v>
      </c>
      <c r="K364" s="110">
        <f ca="1">IF(Import1!$O$6=4,"--",H364*(100-J364)/100)</f>
        <v>10831</v>
      </c>
      <c r="L364" s="62"/>
      <c r="M364" s="62"/>
      <c r="N364" s="62"/>
      <c r="O364" s="62"/>
    </row>
    <row r="365" spans="1:15" x14ac:dyDescent="0.45">
      <c r="A365" s="179" t="s">
        <v>1578</v>
      </c>
      <c r="B365" s="180">
        <v>62726</v>
      </c>
      <c r="C365" s="181" t="s">
        <v>301</v>
      </c>
      <c r="D365" s="181" t="s">
        <v>259</v>
      </c>
      <c r="E365" s="182">
        <v>19</v>
      </c>
      <c r="F365" s="183">
        <v>614</v>
      </c>
      <c r="G365" s="183">
        <v>874</v>
      </c>
      <c r="H365" s="110">
        <f ca="1">IF(Import1!$O$6=4,"--",VLOOKUP(B365,Import1!A:D,Import1!$O$6+1,0))</f>
        <v>16332</v>
      </c>
      <c r="I365" s="89">
        <v>1</v>
      </c>
      <c r="J365" s="63">
        <f>IF(I365=1,Grupe!$L$22,Grupe!$M$22)</f>
        <v>0</v>
      </c>
      <c r="K365" s="110">
        <f ca="1">IF(Import1!$O$6=4,"--",H365*(100-J365)/100)</f>
        <v>16332</v>
      </c>
      <c r="L365" s="62"/>
      <c r="M365" s="62"/>
      <c r="N365" s="62"/>
      <c r="O365" s="62"/>
    </row>
    <row r="366" spans="1:15" x14ac:dyDescent="0.45">
      <c r="A366" s="179" t="s">
        <v>1579</v>
      </c>
      <c r="B366" s="180">
        <v>62727</v>
      </c>
      <c r="C366" s="181" t="s">
        <v>302</v>
      </c>
      <c r="D366" s="181" t="s">
        <v>259</v>
      </c>
      <c r="E366" s="182">
        <v>23</v>
      </c>
      <c r="F366" s="183">
        <v>960</v>
      </c>
      <c r="G366" s="183">
        <v>1332</v>
      </c>
      <c r="H366" s="110">
        <f ca="1">IF(Import1!$O$6=4,"--",VLOOKUP(B366,Import1!A:D,Import1!$O$6+1,0))</f>
        <v>23911</v>
      </c>
      <c r="I366" s="89">
        <v>1</v>
      </c>
      <c r="J366" s="63">
        <f>IF(I366=1,Grupe!$L$22,Grupe!$M$22)</f>
        <v>0</v>
      </c>
      <c r="K366" s="110">
        <f ca="1">IF(Import1!$O$6=4,"--",H366*(100-J366)/100)</f>
        <v>23911</v>
      </c>
      <c r="L366" s="62"/>
      <c r="M366" s="62"/>
      <c r="N366" s="62"/>
      <c r="O366" s="62"/>
    </row>
    <row r="367" spans="1:15" x14ac:dyDescent="0.45">
      <c r="A367" s="179" t="s">
        <v>1580</v>
      </c>
      <c r="B367" s="180">
        <v>62728</v>
      </c>
      <c r="C367" s="181" t="s">
        <v>303</v>
      </c>
      <c r="D367" s="181" t="s">
        <v>259</v>
      </c>
      <c r="E367" s="182">
        <v>26</v>
      </c>
      <c r="F367" s="183">
        <v>1344</v>
      </c>
      <c r="G367" s="183">
        <v>1777</v>
      </c>
      <c r="H367" s="110">
        <f ca="1">IF(Import1!$O$6=4,"--",VLOOKUP(B367,Import1!A:D,Import1!$O$6+1,0))</f>
        <v>32515</v>
      </c>
      <c r="I367" s="89">
        <v>1</v>
      </c>
      <c r="J367" s="63">
        <f>IF(I367=1,Grupe!$L$22,Grupe!$M$22)</f>
        <v>0</v>
      </c>
      <c r="K367" s="110">
        <f ca="1">IF(Import1!$O$6=4,"--",H367*(100-J367)/100)</f>
        <v>32515</v>
      </c>
      <c r="L367" s="62"/>
      <c r="M367" s="62"/>
      <c r="N367" s="62"/>
      <c r="O367" s="62"/>
    </row>
    <row r="368" spans="1:15" x14ac:dyDescent="0.45">
      <c r="A368" s="179" t="s">
        <v>1581</v>
      </c>
      <c r="B368" s="180">
        <v>62729</v>
      </c>
      <c r="C368" s="181" t="s">
        <v>304</v>
      </c>
      <c r="D368" s="181" t="s">
        <v>259</v>
      </c>
      <c r="E368" s="182">
        <v>29</v>
      </c>
      <c r="F368" s="183">
        <v>1920</v>
      </c>
      <c r="G368" s="183">
        <v>2343</v>
      </c>
      <c r="H368" s="110">
        <f ca="1">IF(Import1!$O$6=4,"--",VLOOKUP(B368,Import1!A:D,Import1!$O$6+1,0))</f>
        <v>43226</v>
      </c>
      <c r="I368" s="89">
        <v>1</v>
      </c>
      <c r="J368" s="63">
        <f>IF(I368=1,Grupe!$L$22,Grupe!$M$22)</f>
        <v>0</v>
      </c>
      <c r="K368" s="110">
        <f ca="1">IF(Import1!$O$6=4,"--",H368*(100-J368)/100)</f>
        <v>43226</v>
      </c>
      <c r="L368" s="62"/>
      <c r="M368" s="62"/>
      <c r="N368" s="62"/>
      <c r="O368" s="62"/>
    </row>
    <row r="369" spans="1:15" x14ac:dyDescent="0.45">
      <c r="A369" s="179" t="s">
        <v>1582</v>
      </c>
      <c r="B369" s="180">
        <v>62730</v>
      </c>
      <c r="C369" s="181" t="s">
        <v>305</v>
      </c>
      <c r="D369" s="181" t="s">
        <v>259</v>
      </c>
      <c r="E369" s="182">
        <v>35</v>
      </c>
      <c r="F369" s="183">
        <v>2688</v>
      </c>
      <c r="G369" s="183">
        <v>3384</v>
      </c>
      <c r="H369" s="110">
        <f ca="1">IF(Import1!$O$6=4,"--",VLOOKUP(B369,Import1!A:D,Import1!$O$6+1,0))</f>
        <v>61369</v>
      </c>
      <c r="I369" s="89">
        <v>1</v>
      </c>
      <c r="J369" s="63">
        <f>IF(I369=1,Grupe!$L$22,Grupe!$M$22)</f>
        <v>0</v>
      </c>
      <c r="K369" s="110">
        <f ca="1">IF(Import1!$O$6=4,"--",H369*(100-J369)/100)</f>
        <v>61369</v>
      </c>
      <c r="L369" s="62"/>
      <c r="M369" s="62"/>
      <c r="N369" s="62"/>
      <c r="O369" s="62"/>
    </row>
    <row r="370" spans="1:15" x14ac:dyDescent="0.45">
      <c r="A370" s="179" t="s">
        <v>1583</v>
      </c>
      <c r="B370" s="180">
        <v>62731</v>
      </c>
      <c r="C370" s="181" t="s">
        <v>306</v>
      </c>
      <c r="D370" s="181" t="s">
        <v>259</v>
      </c>
      <c r="E370" s="182">
        <v>39</v>
      </c>
      <c r="F370" s="183">
        <v>3648</v>
      </c>
      <c r="G370" s="183">
        <v>4490</v>
      </c>
      <c r="H370" s="110">
        <f ca="1">IF(Import1!$O$6=4,"--",VLOOKUP(B370,Import1!A:D,Import1!$O$6+1,0))</f>
        <v>84249</v>
      </c>
      <c r="I370" s="89">
        <v>1</v>
      </c>
      <c r="J370" s="63">
        <f>IF(I370=1,Grupe!$L$22,Grupe!$M$22)</f>
        <v>0</v>
      </c>
      <c r="K370" s="110">
        <f ca="1">IF(Import1!$O$6=4,"--",H370*(100-J370)/100)</f>
        <v>84249</v>
      </c>
      <c r="L370" s="62"/>
      <c r="M370" s="62"/>
      <c r="N370" s="62"/>
      <c r="O370" s="62"/>
    </row>
    <row r="371" spans="1:15" x14ac:dyDescent="0.45">
      <c r="A371" s="179" t="s">
        <v>1584</v>
      </c>
      <c r="B371" s="180">
        <v>62732</v>
      </c>
      <c r="C371" s="181" t="s">
        <v>307</v>
      </c>
      <c r="D371" s="181" t="s">
        <v>259</v>
      </c>
      <c r="E371" s="182">
        <v>43</v>
      </c>
      <c r="F371" s="183">
        <v>4608</v>
      </c>
      <c r="G371" s="183">
        <v>5558</v>
      </c>
      <c r="H371" s="110">
        <f ca="1">IF(Import1!$O$6=4,"--",VLOOKUP(B371,Import1!A:D,Import1!$O$6+1,0))</f>
        <v>105111</v>
      </c>
      <c r="I371" s="89">
        <v>1</v>
      </c>
      <c r="J371" s="63">
        <f>IF(I371=1,Grupe!$L$22,Grupe!$M$22)</f>
        <v>0</v>
      </c>
      <c r="K371" s="110">
        <f ca="1">IF(Import1!$O$6=4,"--",H371*(100-J371)/100)</f>
        <v>105111</v>
      </c>
      <c r="L371" s="62"/>
      <c r="M371" s="62"/>
      <c r="N371" s="62"/>
      <c r="O371" s="62"/>
    </row>
    <row r="372" spans="1:15" x14ac:dyDescent="0.45">
      <c r="A372" s="179" t="s">
        <v>1585</v>
      </c>
      <c r="B372" s="180">
        <v>62733</v>
      </c>
      <c r="C372" s="181" t="s">
        <v>308</v>
      </c>
      <c r="D372" s="181" t="s">
        <v>259</v>
      </c>
      <c r="E372" s="182">
        <v>48</v>
      </c>
      <c r="F372" s="183">
        <v>5760</v>
      </c>
      <c r="G372" s="183">
        <v>6998</v>
      </c>
      <c r="H372" s="110">
        <f ca="1">IF(Import1!$O$6=4,"--",VLOOKUP(B372,Import1!A:D,Import1!$O$6+1,0))</f>
        <v>124722</v>
      </c>
      <c r="I372" s="89">
        <v>1</v>
      </c>
      <c r="J372" s="63">
        <f>IF(I372=1,Grupe!$L$22,Grupe!$M$22)</f>
        <v>0</v>
      </c>
      <c r="K372" s="110">
        <f ca="1">IF(Import1!$O$6=4,"--",H372*(100-J372)/100)</f>
        <v>124722</v>
      </c>
      <c r="L372" s="62"/>
      <c r="M372" s="62"/>
      <c r="N372" s="62"/>
      <c r="O372" s="62"/>
    </row>
    <row r="373" spans="1:15" x14ac:dyDescent="0.45">
      <c r="A373" s="179" t="s">
        <v>1586</v>
      </c>
      <c r="B373" s="180">
        <v>62734</v>
      </c>
      <c r="C373" s="181" t="s">
        <v>309</v>
      </c>
      <c r="D373" s="181" t="s">
        <v>259</v>
      </c>
      <c r="E373" s="182">
        <v>53</v>
      </c>
      <c r="F373" s="183">
        <v>7104</v>
      </c>
      <c r="G373" s="183">
        <v>8657</v>
      </c>
      <c r="H373" s="110">
        <f ca="1">IF(Import1!$O$6=4,"--",VLOOKUP(B373,Import1!A:D,Import1!$O$6+1,0))</f>
        <v>153909</v>
      </c>
      <c r="I373" s="89">
        <v>1</v>
      </c>
      <c r="J373" s="63">
        <f>IF(I373=1,Grupe!$L$22,Grupe!$M$22)</f>
        <v>0</v>
      </c>
      <c r="K373" s="110">
        <f ca="1">IF(Import1!$O$6=4,"--",H373*(100-J373)/100)</f>
        <v>153909</v>
      </c>
      <c r="L373" s="62"/>
      <c r="M373" s="62"/>
      <c r="N373" s="62"/>
      <c r="O373" s="62"/>
    </row>
    <row r="374" spans="1:15" x14ac:dyDescent="0.45">
      <c r="A374" s="179" t="s">
        <v>1587</v>
      </c>
      <c r="B374" s="180">
        <v>62735</v>
      </c>
      <c r="C374" s="181" t="s">
        <v>310</v>
      </c>
      <c r="D374" s="181" t="s">
        <v>259</v>
      </c>
      <c r="E374" s="182">
        <v>60</v>
      </c>
      <c r="F374" s="183">
        <v>9216</v>
      </c>
      <c r="G374" s="183">
        <v>11385</v>
      </c>
      <c r="H374" s="110">
        <f ca="1">IF(Import1!$O$6=4,"--",VLOOKUP(B374,Import1!A:D,Import1!$O$6+1,0))</f>
        <v>196510</v>
      </c>
      <c r="I374" s="89">
        <v>1</v>
      </c>
      <c r="J374" s="63">
        <f>IF(I374=1,Grupe!$L$22,Grupe!$M$22)</f>
        <v>0</v>
      </c>
      <c r="K374" s="110">
        <f ca="1">IF(Import1!$O$6=4,"--",H374*(100-J374)/100)</f>
        <v>196510</v>
      </c>
      <c r="L374" s="62"/>
      <c r="M374" s="62"/>
      <c r="N374" s="62"/>
      <c r="O374" s="62"/>
    </row>
    <row r="375" spans="1:15" x14ac:dyDescent="0.45">
      <c r="A375" s="179" t="s">
        <v>1588</v>
      </c>
      <c r="B375" s="180">
        <v>62736</v>
      </c>
      <c r="C375" s="181" t="s">
        <v>311</v>
      </c>
      <c r="D375" s="181" t="s">
        <v>259</v>
      </c>
      <c r="E375" s="182">
        <v>11</v>
      </c>
      <c r="F375" s="183">
        <v>72</v>
      </c>
      <c r="G375" s="183">
        <v>193</v>
      </c>
      <c r="H375" s="110">
        <f ca="1">IF(Import1!$O$6=4,"--",VLOOKUP(B375,Import1!A:D,Import1!$O$6+1,0))</f>
        <v>2044</v>
      </c>
      <c r="I375" s="89">
        <v>1</v>
      </c>
      <c r="J375" s="63">
        <f>IF(I375=1,Grupe!$L$22,Grupe!$M$22)</f>
        <v>0</v>
      </c>
      <c r="K375" s="110">
        <f ca="1">IF(Import1!$O$6=4,"--",H375*(100-J375)/100)</f>
        <v>2044</v>
      </c>
      <c r="L375" s="62"/>
      <c r="M375" s="62"/>
      <c r="N375" s="62"/>
      <c r="O375" s="62"/>
    </row>
    <row r="376" spans="1:15" x14ac:dyDescent="0.45">
      <c r="A376" s="179" t="s">
        <v>1589</v>
      </c>
      <c r="B376" s="180">
        <v>62737</v>
      </c>
      <c r="C376" s="181" t="s">
        <v>312</v>
      </c>
      <c r="D376" s="181" t="s">
        <v>259</v>
      </c>
      <c r="E376" s="182">
        <v>12</v>
      </c>
      <c r="F376" s="183">
        <v>120</v>
      </c>
      <c r="G376" s="183">
        <v>256</v>
      </c>
      <c r="H376" s="110">
        <f ca="1">IF(Import1!$O$6=4,"--",VLOOKUP(B376,Import1!A:D,Import1!$O$6+1,0))</f>
        <v>3003</v>
      </c>
      <c r="I376" s="89">
        <v>1</v>
      </c>
      <c r="J376" s="63">
        <f>IF(I376=1,Grupe!$L$22,Grupe!$M$22)</f>
        <v>0</v>
      </c>
      <c r="K376" s="110">
        <f ca="1">IF(Import1!$O$6=4,"--",H376*(100-J376)/100)</f>
        <v>3003</v>
      </c>
      <c r="L376" s="62"/>
      <c r="M376" s="62"/>
      <c r="N376" s="62"/>
      <c r="O376" s="62"/>
    </row>
    <row r="377" spans="1:15" x14ac:dyDescent="0.45">
      <c r="A377" s="179" t="s">
        <v>1590</v>
      </c>
      <c r="B377" s="180">
        <v>62738</v>
      </c>
      <c r="C377" s="181" t="s">
        <v>313</v>
      </c>
      <c r="D377" s="181" t="s">
        <v>259</v>
      </c>
      <c r="E377" s="182">
        <v>13</v>
      </c>
      <c r="F377" s="183">
        <v>192</v>
      </c>
      <c r="G377" s="183">
        <v>352</v>
      </c>
      <c r="H377" s="110">
        <f ca="1">IF(Import1!$O$6=4,"--",VLOOKUP(B377,Import1!A:D,Import1!$O$6+1,0))</f>
        <v>4990</v>
      </c>
      <c r="I377" s="89">
        <v>1</v>
      </c>
      <c r="J377" s="63">
        <f>IF(I377=1,Grupe!$L$22,Grupe!$M$22)</f>
        <v>0</v>
      </c>
      <c r="K377" s="110">
        <f ca="1">IF(Import1!$O$6=4,"--",H377*(100-J377)/100)</f>
        <v>4990</v>
      </c>
      <c r="L377" s="62"/>
      <c r="M377" s="62"/>
      <c r="N377" s="62"/>
      <c r="O377" s="62"/>
    </row>
    <row r="378" spans="1:15" x14ac:dyDescent="0.45">
      <c r="A378" s="179" t="s">
        <v>1591</v>
      </c>
      <c r="B378" s="180">
        <v>62739</v>
      </c>
      <c r="C378" s="181" t="s">
        <v>314</v>
      </c>
      <c r="D378" s="181" t="s">
        <v>259</v>
      </c>
      <c r="E378" s="182">
        <v>15</v>
      </c>
      <c r="F378" s="183">
        <v>288</v>
      </c>
      <c r="G378" s="183">
        <v>475</v>
      </c>
      <c r="H378" s="110">
        <f ca="1">IF(Import1!$O$6=4,"--",VLOOKUP(B378,Import1!A:D,Import1!$O$6+1,0))</f>
        <v>7136</v>
      </c>
      <c r="I378" s="89">
        <v>1</v>
      </c>
      <c r="J378" s="63">
        <f>IF(I378=1,Grupe!$L$22,Grupe!$M$22)</f>
        <v>0</v>
      </c>
      <c r="K378" s="110">
        <f ca="1">IF(Import1!$O$6=4,"--",H378*(100-J378)/100)</f>
        <v>7136</v>
      </c>
      <c r="L378" s="62"/>
      <c r="M378" s="62"/>
      <c r="N378" s="62"/>
      <c r="O378" s="62"/>
    </row>
    <row r="379" spans="1:15" x14ac:dyDescent="0.45">
      <c r="A379" s="179" t="s">
        <v>1592</v>
      </c>
      <c r="B379" s="180">
        <v>62740</v>
      </c>
      <c r="C379" s="181" t="s">
        <v>315</v>
      </c>
      <c r="D379" s="181" t="s">
        <v>259</v>
      </c>
      <c r="E379" s="182">
        <v>17</v>
      </c>
      <c r="F379" s="183">
        <v>480</v>
      </c>
      <c r="G379" s="183">
        <v>708</v>
      </c>
      <c r="H379" s="110">
        <f ca="1">IF(Import1!$O$6=4,"--",VLOOKUP(B379,Import1!A:D,Import1!$O$6+1,0))</f>
        <v>11762</v>
      </c>
      <c r="I379" s="89">
        <v>1</v>
      </c>
      <c r="J379" s="63">
        <f>IF(I379=1,Grupe!$L$22,Grupe!$M$22)</f>
        <v>0</v>
      </c>
      <c r="K379" s="110">
        <f ca="1">IF(Import1!$O$6=4,"--",H379*(100-J379)/100)</f>
        <v>11762</v>
      </c>
      <c r="L379" s="62"/>
      <c r="M379" s="62"/>
      <c r="N379" s="62"/>
      <c r="O379" s="62"/>
    </row>
    <row r="380" spans="1:15" x14ac:dyDescent="0.45">
      <c r="A380" s="179" t="s">
        <v>1593</v>
      </c>
      <c r="B380" s="180">
        <v>62741</v>
      </c>
      <c r="C380" s="181" t="s">
        <v>316</v>
      </c>
      <c r="D380" s="181" t="s">
        <v>259</v>
      </c>
      <c r="E380" s="182">
        <v>21</v>
      </c>
      <c r="F380" s="183">
        <v>768</v>
      </c>
      <c r="G380" s="183">
        <v>1081</v>
      </c>
      <c r="H380" s="110">
        <f ca="1">IF(Import1!$O$6=4,"--",VLOOKUP(B380,Import1!A:D,Import1!$O$6+1,0))</f>
        <v>17461</v>
      </c>
      <c r="I380" s="89">
        <v>1</v>
      </c>
      <c r="J380" s="63">
        <f>IF(I380=1,Grupe!$L$22,Grupe!$M$22)</f>
        <v>0</v>
      </c>
      <c r="K380" s="110">
        <f ca="1">IF(Import1!$O$6=4,"--",H380*(100-J380)/100)</f>
        <v>17461</v>
      </c>
      <c r="L380" s="62"/>
      <c r="M380" s="62"/>
      <c r="N380" s="62"/>
      <c r="O380" s="62"/>
    </row>
    <row r="381" spans="1:15" x14ac:dyDescent="0.45">
      <c r="A381" s="179" t="s">
        <v>1594</v>
      </c>
      <c r="B381" s="180">
        <v>62742</v>
      </c>
      <c r="C381" s="181" t="s">
        <v>317</v>
      </c>
      <c r="D381" s="181" t="s">
        <v>259</v>
      </c>
      <c r="E381" s="182">
        <v>26</v>
      </c>
      <c r="F381" s="183">
        <v>1200</v>
      </c>
      <c r="G381" s="183">
        <v>1631</v>
      </c>
      <c r="H381" s="110">
        <f ca="1">IF(Import1!$O$6=4,"--",VLOOKUP(B381,Import1!A:D,Import1!$O$6+1,0))</f>
        <v>26118</v>
      </c>
      <c r="I381" s="89">
        <v>1</v>
      </c>
      <c r="J381" s="63">
        <f>IF(I381=1,Grupe!$L$22,Grupe!$M$22)</f>
        <v>0</v>
      </c>
      <c r="K381" s="110">
        <f ca="1">IF(Import1!$O$6=4,"--",H381*(100-J381)/100)</f>
        <v>26118</v>
      </c>
      <c r="L381" s="62"/>
      <c r="M381" s="62"/>
      <c r="N381" s="62"/>
      <c r="O381" s="62"/>
    </row>
    <row r="382" spans="1:15" x14ac:dyDescent="0.45">
      <c r="A382" s="179" t="s">
        <v>1595</v>
      </c>
      <c r="B382" s="180">
        <v>62743</v>
      </c>
      <c r="C382" s="181" t="s">
        <v>318</v>
      </c>
      <c r="D382" s="181" t="s">
        <v>259</v>
      </c>
      <c r="E382" s="182">
        <v>29</v>
      </c>
      <c r="F382" s="183">
        <v>1680</v>
      </c>
      <c r="G382" s="183">
        <v>2163</v>
      </c>
      <c r="H382" s="110">
        <f ca="1">IF(Import1!$O$6=4,"--",VLOOKUP(B382,Import1!A:D,Import1!$O$6+1,0))</f>
        <v>39545</v>
      </c>
      <c r="I382" s="89">
        <v>1</v>
      </c>
      <c r="J382" s="63">
        <f>IF(I382=1,Grupe!$L$22,Grupe!$M$22)</f>
        <v>0</v>
      </c>
      <c r="K382" s="110">
        <f ca="1">IF(Import1!$O$6=4,"--",H382*(100-J382)/100)</f>
        <v>39545</v>
      </c>
      <c r="L382" s="62"/>
      <c r="M382" s="62"/>
      <c r="N382" s="62"/>
      <c r="O382" s="62"/>
    </row>
    <row r="383" spans="1:15" x14ac:dyDescent="0.45">
      <c r="A383" s="179" t="s">
        <v>1596</v>
      </c>
      <c r="B383" s="180">
        <v>62744</v>
      </c>
      <c r="C383" s="181" t="s">
        <v>319</v>
      </c>
      <c r="D383" s="181" t="s">
        <v>259</v>
      </c>
      <c r="E383" s="182">
        <v>14</v>
      </c>
      <c r="F383" s="183">
        <v>100.8</v>
      </c>
      <c r="G383" s="183">
        <v>300</v>
      </c>
      <c r="H383" s="110">
        <f ca="1">IF(Import1!$O$6=4,"--",VLOOKUP(B383,Import1!A:D,Import1!$O$6+1,0))</f>
        <v>3552</v>
      </c>
      <c r="I383" s="89">
        <v>1</v>
      </c>
      <c r="J383" s="63">
        <f>IF(I383=1,Grupe!$L$22,Grupe!$M$22)</f>
        <v>0</v>
      </c>
      <c r="K383" s="110">
        <f ca="1">IF(Import1!$O$6=4,"--",H383*(100-J383)/100)</f>
        <v>3552</v>
      </c>
      <c r="L383" s="62"/>
      <c r="M383" s="62"/>
      <c r="N383" s="62"/>
      <c r="O383" s="62"/>
    </row>
    <row r="384" spans="1:15" x14ac:dyDescent="0.45">
      <c r="A384" s="179" t="s">
        <v>1597</v>
      </c>
      <c r="B384" s="180">
        <v>62745</v>
      </c>
      <c r="C384" s="181" t="s">
        <v>320</v>
      </c>
      <c r="D384" s="181" t="s">
        <v>259</v>
      </c>
      <c r="E384" s="182">
        <v>17</v>
      </c>
      <c r="F384" s="183">
        <v>144</v>
      </c>
      <c r="G384" s="183">
        <v>360</v>
      </c>
      <c r="H384" s="110">
        <f ca="1">IF(Import1!$O$6=4,"--",VLOOKUP(B384,Import1!A:D,Import1!$O$6+1,0))</f>
        <v>5298</v>
      </c>
      <c r="I384" s="89">
        <v>1</v>
      </c>
      <c r="J384" s="63">
        <f>IF(I384=1,Grupe!$L$22,Grupe!$M$22)</f>
        <v>0</v>
      </c>
      <c r="K384" s="110">
        <f ca="1">IF(Import1!$O$6=4,"--",H384*(100-J384)/100)</f>
        <v>5298</v>
      </c>
      <c r="L384" s="62"/>
      <c r="M384" s="62"/>
      <c r="N384" s="62"/>
      <c r="O384" s="62"/>
    </row>
    <row r="385" spans="1:15" x14ac:dyDescent="0.45">
      <c r="A385" s="179" t="s">
        <v>1598</v>
      </c>
      <c r="B385" s="180">
        <v>62746</v>
      </c>
      <c r="C385" s="181" t="s">
        <v>321</v>
      </c>
      <c r="D385" s="181" t="s">
        <v>259</v>
      </c>
      <c r="E385" s="182">
        <v>17.7</v>
      </c>
      <c r="F385" s="183">
        <v>172.8</v>
      </c>
      <c r="G385" s="183">
        <v>400</v>
      </c>
      <c r="H385" s="110">
        <f ca="1">IF(Import1!$O$6=4,"--",VLOOKUP(B385,Import1!A:D,Import1!$O$6+1,0))</f>
        <v>6185</v>
      </c>
      <c r="I385" s="89">
        <v>1</v>
      </c>
      <c r="J385" s="63">
        <f>IF(I385=1,Grupe!$L$22,Grupe!$M$22)</f>
        <v>0</v>
      </c>
      <c r="K385" s="110">
        <f ca="1">IF(Import1!$O$6=4,"--",H385*(100-J385)/100)</f>
        <v>6185</v>
      </c>
      <c r="L385" s="62"/>
      <c r="M385" s="62"/>
      <c r="N385" s="62"/>
      <c r="O385" s="62"/>
    </row>
    <row r="386" spans="1:15" x14ac:dyDescent="0.45">
      <c r="A386" s="179" t="s">
        <v>1599</v>
      </c>
      <c r="B386" s="180">
        <v>62747</v>
      </c>
      <c r="C386" s="181" t="s">
        <v>322</v>
      </c>
      <c r="D386" s="181" t="s">
        <v>259</v>
      </c>
      <c r="E386" s="182">
        <v>18.5</v>
      </c>
      <c r="F386" s="183">
        <v>201.6</v>
      </c>
      <c r="G386" s="183">
        <v>450</v>
      </c>
      <c r="H386" s="110">
        <f ca="1">IF(Import1!$O$6=4,"--",VLOOKUP(B386,Import1!A:D,Import1!$O$6+1,0))</f>
        <v>10314</v>
      </c>
      <c r="I386" s="89">
        <v>1</v>
      </c>
      <c r="J386" s="63">
        <f>IF(I386=1,Grupe!$L$22,Grupe!$M$22)</f>
        <v>0</v>
      </c>
      <c r="K386" s="110">
        <f ca="1">IF(Import1!$O$6=4,"--",H386*(100-J386)/100)</f>
        <v>10314</v>
      </c>
      <c r="L386" s="62"/>
      <c r="M386" s="62"/>
      <c r="N386" s="62"/>
      <c r="O386" s="62"/>
    </row>
    <row r="387" spans="1:15" x14ac:dyDescent="0.45">
      <c r="A387" s="179" t="s">
        <v>1600</v>
      </c>
      <c r="B387" s="180">
        <v>62748</v>
      </c>
      <c r="C387" s="181" t="s">
        <v>323</v>
      </c>
      <c r="D387" s="181" t="s">
        <v>259</v>
      </c>
      <c r="E387" s="182">
        <v>20.3</v>
      </c>
      <c r="F387" s="183">
        <v>273.60000000000002</v>
      </c>
      <c r="G387" s="183">
        <v>560</v>
      </c>
      <c r="H387" s="110">
        <f ca="1">IF(Import1!$O$6=4,"--",VLOOKUP(B387,Import1!A:D,Import1!$O$6+1,0))</f>
        <v>13056</v>
      </c>
      <c r="I387" s="89">
        <v>1</v>
      </c>
      <c r="J387" s="63">
        <f>IF(I387=1,Grupe!$L$22,Grupe!$M$22)</f>
        <v>0</v>
      </c>
      <c r="K387" s="110">
        <f ca="1">IF(Import1!$O$6=4,"--",H387*(100-J387)/100)</f>
        <v>13056</v>
      </c>
      <c r="L387" s="62"/>
      <c r="M387" s="62"/>
      <c r="N387" s="62"/>
      <c r="O387" s="62"/>
    </row>
    <row r="388" spans="1:15" x14ac:dyDescent="0.45">
      <c r="A388" s="179" t="s">
        <v>1601</v>
      </c>
      <c r="B388" s="180">
        <v>62749</v>
      </c>
      <c r="C388" s="181" t="s">
        <v>324</v>
      </c>
      <c r="D388" s="181" t="s">
        <v>259</v>
      </c>
      <c r="E388" s="182">
        <v>22.9</v>
      </c>
      <c r="F388" s="183">
        <v>345.6</v>
      </c>
      <c r="G388" s="183">
        <v>700</v>
      </c>
      <c r="H388" s="110">
        <f ca="1">IF(Import1!$O$6=4,"--",VLOOKUP(B388,Import1!A:D,Import1!$O$6+1,0))</f>
        <v>14845</v>
      </c>
      <c r="I388" s="89">
        <v>1</v>
      </c>
      <c r="J388" s="63">
        <f>IF(I388=1,Grupe!$L$22,Grupe!$M$22)</f>
        <v>0</v>
      </c>
      <c r="K388" s="110">
        <f ca="1">IF(Import1!$O$6=4,"--",H388*(100-J388)/100)</f>
        <v>14845</v>
      </c>
      <c r="L388" s="62"/>
      <c r="M388" s="62"/>
      <c r="N388" s="62"/>
      <c r="O388" s="62"/>
    </row>
    <row r="389" spans="1:15" x14ac:dyDescent="0.45">
      <c r="A389" s="179" t="s">
        <v>1602</v>
      </c>
      <c r="B389" s="180">
        <v>62750</v>
      </c>
      <c r="C389" s="181" t="s">
        <v>325</v>
      </c>
      <c r="D389" s="181" t="s">
        <v>259</v>
      </c>
      <c r="E389" s="182">
        <v>15.9</v>
      </c>
      <c r="F389" s="183">
        <v>168</v>
      </c>
      <c r="G389" s="183">
        <v>420</v>
      </c>
      <c r="H389" s="110">
        <f ca="1">IF(Import1!$O$6=4,"--",VLOOKUP(B389,Import1!A:D,Import1!$O$6+1,0))</f>
        <v>7418</v>
      </c>
      <c r="I389" s="89">
        <v>1</v>
      </c>
      <c r="J389" s="63">
        <f>IF(I389=1,Grupe!$L$22,Grupe!$M$22)</f>
        <v>0</v>
      </c>
      <c r="K389" s="110">
        <f ca="1">IF(Import1!$O$6=4,"--",H389*(100-J389)/100)</f>
        <v>7418</v>
      </c>
      <c r="L389" s="62"/>
      <c r="M389" s="62"/>
      <c r="N389" s="62"/>
      <c r="O389" s="62"/>
    </row>
    <row r="390" spans="1:15" x14ac:dyDescent="0.45">
      <c r="A390" s="179" t="s">
        <v>1603</v>
      </c>
      <c r="B390" s="180">
        <v>62751</v>
      </c>
      <c r="C390" s="181" t="s">
        <v>326</v>
      </c>
      <c r="D390" s="181" t="s">
        <v>259</v>
      </c>
      <c r="E390" s="182">
        <v>19.600000000000001</v>
      </c>
      <c r="F390" s="183">
        <v>240</v>
      </c>
      <c r="G390" s="183">
        <v>500</v>
      </c>
      <c r="H390" s="110">
        <f ca="1">IF(Import1!$O$6=4,"--",VLOOKUP(B390,Import1!A:D,Import1!$O$6+1,0))</f>
        <v>9596</v>
      </c>
      <c r="I390" s="89">
        <v>1</v>
      </c>
      <c r="J390" s="63">
        <f>IF(I390=1,Grupe!$L$22,Grupe!$M$22)</f>
        <v>0</v>
      </c>
      <c r="K390" s="110">
        <f ca="1">IF(Import1!$O$6=4,"--",H390*(100-J390)/100)</f>
        <v>9596</v>
      </c>
      <c r="L390" s="62"/>
      <c r="M390" s="62"/>
      <c r="N390" s="62"/>
      <c r="O390" s="62"/>
    </row>
    <row r="391" spans="1:15" x14ac:dyDescent="0.45">
      <c r="A391" s="179" t="s">
        <v>1604</v>
      </c>
      <c r="B391" s="180">
        <v>62752</v>
      </c>
      <c r="C391" s="181" t="s">
        <v>327</v>
      </c>
      <c r="D391" s="181" t="s">
        <v>259</v>
      </c>
      <c r="E391" s="182">
        <v>20.2</v>
      </c>
      <c r="F391" s="183">
        <v>288</v>
      </c>
      <c r="G391" s="183">
        <v>560</v>
      </c>
      <c r="H391" s="110">
        <f ca="1">IF(Import1!$O$6=4,"--",VLOOKUP(B391,Import1!A:D,Import1!$O$6+1,0))</f>
        <v>11739</v>
      </c>
      <c r="I391" s="89">
        <v>1</v>
      </c>
      <c r="J391" s="63">
        <f>IF(I391=1,Grupe!$L$22,Grupe!$M$22)</f>
        <v>0</v>
      </c>
      <c r="K391" s="110">
        <f ca="1">IF(Import1!$O$6=4,"--",H391*(100-J391)/100)</f>
        <v>11739</v>
      </c>
      <c r="L391" s="62"/>
      <c r="M391" s="62"/>
      <c r="N391" s="62"/>
      <c r="O391" s="62"/>
    </row>
    <row r="392" spans="1:15" x14ac:dyDescent="0.45">
      <c r="A392" s="179" t="s">
        <v>1605</v>
      </c>
      <c r="B392" s="180">
        <v>62753</v>
      </c>
      <c r="C392" s="181" t="s">
        <v>328</v>
      </c>
      <c r="D392" s="181" t="s">
        <v>259</v>
      </c>
      <c r="E392" s="182">
        <v>21</v>
      </c>
      <c r="F392" s="183">
        <v>336</v>
      </c>
      <c r="G392" s="183">
        <v>630</v>
      </c>
      <c r="H392" s="110">
        <f ca="1">IF(Import1!$O$6=4,"--",VLOOKUP(B392,Import1!A:D,Import1!$O$6+1,0))</f>
        <v>14140</v>
      </c>
      <c r="I392" s="89">
        <v>1</v>
      </c>
      <c r="J392" s="63">
        <f>IF(I392=1,Grupe!$L$22,Grupe!$M$22)</f>
        <v>0</v>
      </c>
      <c r="K392" s="110">
        <f ca="1">IF(Import1!$O$6=4,"--",H392*(100-J392)/100)</f>
        <v>14140</v>
      </c>
      <c r="L392" s="62"/>
      <c r="M392" s="62"/>
      <c r="N392" s="62"/>
      <c r="O392" s="62"/>
    </row>
    <row r="393" spans="1:15" x14ac:dyDescent="0.45">
      <c r="A393" s="179" t="s">
        <v>1606</v>
      </c>
      <c r="B393" s="180">
        <v>62754</v>
      </c>
      <c r="C393" s="181" t="s">
        <v>329</v>
      </c>
      <c r="D393" s="181" t="s">
        <v>259</v>
      </c>
      <c r="E393" s="182">
        <v>23</v>
      </c>
      <c r="F393" s="183">
        <v>456</v>
      </c>
      <c r="G393" s="183">
        <v>830</v>
      </c>
      <c r="H393" s="110">
        <f ca="1">IF(Import1!$O$6=4,"--",VLOOKUP(B393,Import1!A:D,Import1!$O$6+1,0))</f>
        <v>16984</v>
      </c>
      <c r="I393" s="89">
        <v>1</v>
      </c>
      <c r="J393" s="63">
        <f>IF(I393=1,Grupe!$L$22,Grupe!$M$22)</f>
        <v>0</v>
      </c>
      <c r="K393" s="110">
        <f ca="1">IF(Import1!$O$6=4,"--",H393*(100-J393)/100)</f>
        <v>16984</v>
      </c>
      <c r="L393" s="62"/>
      <c r="M393" s="62"/>
      <c r="N393" s="62"/>
      <c r="O393" s="62"/>
    </row>
    <row r="394" spans="1:15" x14ac:dyDescent="0.45">
      <c r="A394" s="179" t="s">
        <v>1607</v>
      </c>
      <c r="B394" s="180">
        <v>62755</v>
      </c>
      <c r="C394" s="181" t="s">
        <v>330</v>
      </c>
      <c r="D394" s="181" t="s">
        <v>259</v>
      </c>
      <c r="E394" s="182">
        <v>26.9</v>
      </c>
      <c r="F394" s="183">
        <v>576</v>
      </c>
      <c r="G394" s="183">
        <v>1050</v>
      </c>
      <c r="H394" s="110">
        <f ca="1">IF(Import1!$O$6=4,"--",VLOOKUP(B394,Import1!A:D,Import1!$O$6+1,0))</f>
        <v>20990</v>
      </c>
      <c r="I394" s="89">
        <v>1</v>
      </c>
      <c r="J394" s="63">
        <f>IF(I394=1,Grupe!$L$22,Grupe!$M$22)</f>
        <v>0</v>
      </c>
      <c r="K394" s="110">
        <f ca="1">IF(Import1!$O$6=4,"--",H394*(100-J394)/100)</f>
        <v>20990</v>
      </c>
      <c r="L394" s="62"/>
      <c r="M394" s="62"/>
      <c r="N394" s="62"/>
      <c r="O394" s="62"/>
    </row>
    <row r="395" spans="1:15" x14ac:dyDescent="0.45">
      <c r="A395" s="179" t="s">
        <v>1825</v>
      </c>
      <c r="B395" s="180">
        <v>62801</v>
      </c>
      <c r="C395" s="181" t="s">
        <v>1237</v>
      </c>
      <c r="D395" s="181" t="s">
        <v>1187</v>
      </c>
      <c r="E395" s="182">
        <v>11.9</v>
      </c>
      <c r="F395" s="183">
        <v>222.5</v>
      </c>
      <c r="G395" s="183">
        <v>356</v>
      </c>
      <c r="H395" s="110">
        <f ca="1">IF(Import1!$O$6=4,"--",VLOOKUP(B395,Import1!A:D,Import1!$O$6+1,0))</f>
        <v>7314</v>
      </c>
      <c r="I395" s="89">
        <v>2</v>
      </c>
      <c r="J395" s="63">
        <f>IF(I395=1,Grupe!$L$22,Grupe!$M$22)</f>
        <v>0</v>
      </c>
      <c r="K395" s="110">
        <f ca="1">IF(Import1!$O$6=4,"--",H395*(100-J395)/100)</f>
        <v>7314</v>
      </c>
      <c r="L395" s="62"/>
      <c r="M395" s="62"/>
      <c r="N395" s="62"/>
      <c r="O395" s="62"/>
    </row>
    <row r="396" spans="1:15" x14ac:dyDescent="0.45">
      <c r="A396" s="179" t="s">
        <v>1826</v>
      </c>
      <c r="B396" s="180">
        <v>62802</v>
      </c>
      <c r="C396" s="181" t="s">
        <v>1238</v>
      </c>
      <c r="D396" s="181" t="s">
        <v>1187</v>
      </c>
      <c r="E396" s="182">
        <v>13</v>
      </c>
      <c r="F396" s="183">
        <v>311.5</v>
      </c>
      <c r="G396" s="183">
        <v>453</v>
      </c>
      <c r="H396" s="110">
        <f ca="1">IF(Import1!$O$6=4,"--",VLOOKUP(B396,Import1!A:D,Import1!$O$6+1,0))</f>
        <v>9578</v>
      </c>
      <c r="I396" s="89">
        <v>2</v>
      </c>
      <c r="J396" s="63">
        <f>IF(I396=1,Grupe!$L$22,Grupe!$M$22)</f>
        <v>0</v>
      </c>
      <c r="K396" s="110">
        <f ca="1">IF(Import1!$O$6=4,"--",H396*(100-J396)/100)</f>
        <v>9578</v>
      </c>
      <c r="L396" s="62"/>
      <c r="M396" s="62"/>
      <c r="N396" s="62"/>
      <c r="O396" s="62"/>
    </row>
    <row r="397" spans="1:15" x14ac:dyDescent="0.45">
      <c r="A397" s="179" t="s">
        <v>1827</v>
      </c>
      <c r="B397" s="180">
        <v>62803</v>
      </c>
      <c r="C397" s="181" t="s">
        <v>1239</v>
      </c>
      <c r="D397" s="181" t="s">
        <v>1187</v>
      </c>
      <c r="E397" s="182">
        <v>14.5</v>
      </c>
      <c r="F397" s="183">
        <v>445</v>
      </c>
      <c r="G397" s="183">
        <v>591</v>
      </c>
      <c r="H397" s="110">
        <f ca="1">IF(Import1!$O$6=4,"--",VLOOKUP(B397,Import1!A:D,Import1!$O$6+1,0))</f>
        <v>12464</v>
      </c>
      <c r="I397" s="89">
        <v>2</v>
      </c>
      <c r="J397" s="63">
        <f>IF(I397=1,Grupe!$L$22,Grupe!$M$22)</f>
        <v>0</v>
      </c>
      <c r="K397" s="110">
        <f ca="1">IF(Import1!$O$6=4,"--",H397*(100-J397)/100)</f>
        <v>12464</v>
      </c>
      <c r="L397" s="62"/>
      <c r="M397" s="62"/>
      <c r="N397" s="62"/>
      <c r="O397" s="62"/>
    </row>
    <row r="398" spans="1:15" x14ac:dyDescent="0.45">
      <c r="A398" s="179" t="s">
        <v>1828</v>
      </c>
      <c r="B398" s="180">
        <v>62804</v>
      </c>
      <c r="C398" s="181" t="s">
        <v>1240</v>
      </c>
      <c r="D398" s="181" t="s">
        <v>1187</v>
      </c>
      <c r="E398" s="182">
        <v>16.2</v>
      </c>
      <c r="F398" s="183">
        <v>623</v>
      </c>
      <c r="G398" s="183">
        <v>802</v>
      </c>
      <c r="H398" s="110">
        <f ca="1">IF(Import1!$O$6=4,"--",VLOOKUP(B398,Import1!A:D,Import1!$O$6+1,0))</f>
        <v>19260</v>
      </c>
      <c r="I398" s="89">
        <v>2</v>
      </c>
      <c r="J398" s="63">
        <f>IF(I398=1,Grupe!$L$22,Grupe!$M$22)</f>
        <v>0</v>
      </c>
      <c r="K398" s="110">
        <f ca="1">IF(Import1!$O$6=4,"--",H398*(100-J398)/100)</f>
        <v>19260</v>
      </c>
      <c r="L398" s="62"/>
      <c r="M398" s="62"/>
      <c r="N398" s="62"/>
      <c r="O398" s="62"/>
    </row>
    <row r="399" spans="1:15" x14ac:dyDescent="0.45">
      <c r="A399" s="179" t="s">
        <v>1829</v>
      </c>
      <c r="B399" s="180">
        <v>62805</v>
      </c>
      <c r="C399" s="181" t="s">
        <v>1241</v>
      </c>
      <c r="D399" s="181" t="s">
        <v>1187</v>
      </c>
      <c r="E399" s="182">
        <v>19</v>
      </c>
      <c r="F399" s="183">
        <v>845.5</v>
      </c>
      <c r="G399" s="183">
        <v>1105</v>
      </c>
      <c r="H399" s="110">
        <f ca="1">IF(Import1!$O$6=4,"--",VLOOKUP(B399,Import1!A:D,Import1!$O$6+1,0))</f>
        <v>22608</v>
      </c>
      <c r="I399" s="89">
        <v>2</v>
      </c>
      <c r="J399" s="63">
        <f>IF(I399=1,Grupe!$L$22,Grupe!$M$22)</f>
        <v>0</v>
      </c>
      <c r="K399" s="110">
        <f ca="1">IF(Import1!$O$6=4,"--",H399*(100-J399)/100)</f>
        <v>22608</v>
      </c>
      <c r="L399" s="62"/>
      <c r="M399" s="62"/>
      <c r="N399" s="62"/>
      <c r="O399" s="62"/>
    </row>
    <row r="400" spans="1:15" x14ac:dyDescent="0.45">
      <c r="A400" s="179" t="s">
        <v>1830</v>
      </c>
      <c r="B400" s="180">
        <v>62806</v>
      </c>
      <c r="C400" s="181" t="s">
        <v>1188</v>
      </c>
      <c r="D400" s="181" t="s">
        <v>1187</v>
      </c>
      <c r="E400" s="182">
        <v>20</v>
      </c>
      <c r="F400" s="183">
        <v>1068</v>
      </c>
      <c r="G400" s="183">
        <v>1309</v>
      </c>
      <c r="H400" s="110">
        <f ca="1">IF(Import1!$O$6=4,"--",VLOOKUP(B400,Import1!A:D,Import1!$O$6+1,0))</f>
        <v>31709</v>
      </c>
      <c r="I400" s="89">
        <v>2</v>
      </c>
      <c r="J400" s="63">
        <f>IF(I400=1,Grupe!$L$22,Grupe!$M$22)</f>
        <v>0</v>
      </c>
      <c r="K400" s="110">
        <f ca="1">IF(Import1!$O$6=4,"--",H400*(100-J400)/100)</f>
        <v>31709</v>
      </c>
      <c r="L400" s="62"/>
      <c r="M400" s="62"/>
      <c r="N400" s="62"/>
      <c r="O400" s="62"/>
    </row>
    <row r="401" spans="1:15" x14ac:dyDescent="0.45">
      <c r="A401" s="179" t="s">
        <v>1831</v>
      </c>
      <c r="B401" s="180">
        <v>62807</v>
      </c>
      <c r="C401" s="181" t="s">
        <v>1189</v>
      </c>
      <c r="D401" s="181" t="s">
        <v>1187</v>
      </c>
      <c r="E401" s="182">
        <v>22.1</v>
      </c>
      <c r="F401" s="183">
        <v>1335</v>
      </c>
      <c r="G401" s="183">
        <v>1640</v>
      </c>
      <c r="H401" s="110">
        <f ca="1">IF(Import1!$O$6=4,"--",VLOOKUP(B401,Import1!A:D,Import1!$O$6+1,0))</f>
        <v>33981</v>
      </c>
      <c r="I401" s="89">
        <v>2</v>
      </c>
      <c r="J401" s="63">
        <f>IF(I401=1,Grupe!$L$22,Grupe!$M$22)</f>
        <v>0</v>
      </c>
      <c r="K401" s="110">
        <f ca="1">IF(Import1!$O$6=4,"--",H401*(100-J401)/100)</f>
        <v>33981</v>
      </c>
      <c r="L401" s="62"/>
      <c r="M401" s="62"/>
      <c r="N401" s="62"/>
      <c r="O401" s="62"/>
    </row>
    <row r="402" spans="1:15" x14ac:dyDescent="0.45">
      <c r="A402" s="179" t="s">
        <v>1832</v>
      </c>
      <c r="B402" s="180">
        <v>62808</v>
      </c>
      <c r="C402" s="181" t="s">
        <v>1190</v>
      </c>
      <c r="D402" s="181" t="s">
        <v>1187</v>
      </c>
      <c r="E402" s="182">
        <v>24.6</v>
      </c>
      <c r="F402" s="183">
        <v>1646.5</v>
      </c>
      <c r="G402" s="183">
        <v>2004</v>
      </c>
      <c r="H402" s="110">
        <f ca="1">IF(Import1!$O$6=4,"--",VLOOKUP(B402,Import1!A:D,Import1!$O$6+1,0))</f>
        <v>45455</v>
      </c>
      <c r="I402" s="89">
        <v>2</v>
      </c>
      <c r="J402" s="63">
        <f>IF(I402=1,Grupe!$L$22,Grupe!$M$22)</f>
        <v>0</v>
      </c>
      <c r="K402" s="110">
        <f ca="1">IF(Import1!$O$6=4,"--",H402*(100-J402)/100)</f>
        <v>45455</v>
      </c>
      <c r="L402" s="62"/>
      <c r="M402" s="62"/>
      <c r="N402" s="62"/>
      <c r="O402" s="62"/>
    </row>
    <row r="403" spans="1:15" x14ac:dyDescent="0.45">
      <c r="A403" s="179" t="s">
        <v>1833</v>
      </c>
      <c r="B403" s="180">
        <v>62809</v>
      </c>
      <c r="C403" s="181" t="s">
        <v>1191</v>
      </c>
      <c r="D403" s="181" t="s">
        <v>1187</v>
      </c>
      <c r="E403" s="182">
        <v>27.7</v>
      </c>
      <c r="F403" s="183">
        <v>2136</v>
      </c>
      <c r="G403" s="183">
        <v>2584</v>
      </c>
      <c r="H403" s="110">
        <f ca="1">IF(Import1!$O$6=4,"--",VLOOKUP(B403,Import1!A:D,Import1!$O$6+1,0))</f>
        <v>64556</v>
      </c>
      <c r="I403" s="89">
        <v>2</v>
      </c>
      <c r="J403" s="63">
        <f>IF(I403=1,Grupe!$L$22,Grupe!$M$22)</f>
        <v>0</v>
      </c>
      <c r="K403" s="110">
        <f ca="1">IF(Import1!$O$6=4,"--",H403*(100-J403)/100)</f>
        <v>64556</v>
      </c>
      <c r="L403" s="62"/>
      <c r="M403" s="62"/>
      <c r="N403" s="62"/>
      <c r="O403" s="62"/>
    </row>
    <row r="404" spans="1:15" x14ac:dyDescent="0.45">
      <c r="A404" s="179" t="s">
        <v>1834</v>
      </c>
      <c r="B404" s="180">
        <v>62810</v>
      </c>
      <c r="C404" s="181" t="s">
        <v>1192</v>
      </c>
      <c r="D404" s="181" t="s">
        <v>1187</v>
      </c>
      <c r="E404" s="182">
        <v>12.5</v>
      </c>
      <c r="F404" s="183">
        <v>26.7</v>
      </c>
      <c r="G404" s="183">
        <v>206</v>
      </c>
      <c r="H404" s="110">
        <f ca="1">IF(Import1!$O$6=4,"--",VLOOKUP(B404,Import1!A:D,Import1!$O$6+1,0))</f>
        <v>1651</v>
      </c>
      <c r="I404" s="89">
        <v>2</v>
      </c>
      <c r="J404" s="63">
        <f>IF(I404=1,Grupe!$L$22,Grupe!$M$22)</f>
        <v>0</v>
      </c>
      <c r="K404" s="110">
        <f ca="1">IF(Import1!$O$6=4,"--",H404*(100-J404)/100)</f>
        <v>1651</v>
      </c>
      <c r="L404" s="62"/>
      <c r="M404" s="62"/>
      <c r="N404" s="62"/>
      <c r="O404" s="62"/>
    </row>
    <row r="405" spans="1:15" x14ac:dyDescent="0.45">
      <c r="A405" s="179" t="s">
        <v>1835</v>
      </c>
      <c r="B405" s="180">
        <v>62811</v>
      </c>
      <c r="C405" s="181" t="s">
        <v>1193</v>
      </c>
      <c r="D405" s="181" t="s">
        <v>1187</v>
      </c>
      <c r="E405" s="182">
        <v>13.2</v>
      </c>
      <c r="F405" s="183">
        <v>40.049999999999997</v>
      </c>
      <c r="G405" s="183">
        <v>243</v>
      </c>
      <c r="H405" s="110">
        <f ca="1">IF(Import1!$O$6=4,"--",VLOOKUP(B405,Import1!A:D,Import1!$O$6+1,0))</f>
        <v>2190</v>
      </c>
      <c r="I405" s="89">
        <v>2</v>
      </c>
      <c r="J405" s="63">
        <f>IF(I405=1,Grupe!$L$22,Grupe!$M$22)</f>
        <v>0</v>
      </c>
      <c r="K405" s="110">
        <f ca="1">IF(Import1!$O$6=4,"--",H405*(100-J405)/100)</f>
        <v>2190</v>
      </c>
      <c r="L405" s="62"/>
      <c r="M405" s="62"/>
      <c r="N405" s="62"/>
      <c r="O405" s="62"/>
    </row>
    <row r="406" spans="1:15" x14ac:dyDescent="0.45">
      <c r="A406" s="179" t="s">
        <v>1836</v>
      </c>
      <c r="B406" s="180">
        <v>62812</v>
      </c>
      <c r="C406" s="181" t="s">
        <v>1195</v>
      </c>
      <c r="D406" s="181" t="s">
        <v>1187</v>
      </c>
      <c r="E406" s="182">
        <v>14.1</v>
      </c>
      <c r="F406" s="183">
        <v>66.75</v>
      </c>
      <c r="G406" s="183">
        <v>292</v>
      </c>
      <c r="H406" s="110">
        <f ca="1">IF(Import1!$O$6=4,"--",VLOOKUP(B406,Import1!A:D,Import1!$O$6+1,0))</f>
        <v>3122</v>
      </c>
      <c r="I406" s="89">
        <v>2</v>
      </c>
      <c r="J406" s="63">
        <f>IF(I406=1,Grupe!$L$22,Grupe!$M$22)</f>
        <v>0</v>
      </c>
      <c r="K406" s="110">
        <f ca="1">IF(Import1!$O$6=4,"--",H406*(100-J406)/100)</f>
        <v>3122</v>
      </c>
      <c r="L406" s="62"/>
      <c r="M406" s="62"/>
      <c r="N406" s="62"/>
      <c r="O406" s="62"/>
    </row>
    <row r="407" spans="1:15" x14ac:dyDescent="0.45">
      <c r="A407" s="179" t="s">
        <v>1837</v>
      </c>
      <c r="B407" s="180">
        <v>62813</v>
      </c>
      <c r="C407" s="181" t="s">
        <v>1197</v>
      </c>
      <c r="D407" s="181" t="s">
        <v>1187</v>
      </c>
      <c r="E407" s="182">
        <v>15</v>
      </c>
      <c r="F407" s="183">
        <v>106.8</v>
      </c>
      <c r="G407" s="183">
        <v>359</v>
      </c>
      <c r="H407" s="110">
        <f ca="1">IF(Import1!$O$6=4,"--",VLOOKUP(B407,Import1!A:D,Import1!$O$6+1,0))</f>
        <v>4651</v>
      </c>
      <c r="I407" s="89">
        <v>2</v>
      </c>
      <c r="J407" s="63">
        <f>IF(I407=1,Grupe!$L$22,Grupe!$M$22)</f>
        <v>0</v>
      </c>
      <c r="K407" s="110">
        <f ca="1">IF(Import1!$O$6=4,"--",H407*(100-J407)/100)</f>
        <v>4651</v>
      </c>
      <c r="L407" s="62"/>
      <c r="M407" s="62"/>
      <c r="N407" s="62"/>
      <c r="O407" s="62"/>
    </row>
    <row r="408" spans="1:15" x14ac:dyDescent="0.45">
      <c r="A408" s="179" t="s">
        <v>1838</v>
      </c>
      <c r="B408" s="180">
        <v>62814</v>
      </c>
      <c r="C408" s="181" t="s">
        <v>1199</v>
      </c>
      <c r="D408" s="181" t="s">
        <v>1187</v>
      </c>
      <c r="E408" s="182">
        <v>16.100000000000001</v>
      </c>
      <c r="F408" s="183">
        <v>160.19999999999999</v>
      </c>
      <c r="G408" s="183">
        <v>441</v>
      </c>
      <c r="H408" s="110">
        <f ca="1">IF(Import1!$O$6=4,"--",VLOOKUP(B408,Import1!A:D,Import1!$O$6+1,0))</f>
        <v>6482</v>
      </c>
      <c r="I408" s="89">
        <v>2</v>
      </c>
      <c r="J408" s="63">
        <f>IF(I408=1,Grupe!$L$22,Grupe!$M$22)</f>
        <v>0</v>
      </c>
      <c r="K408" s="110">
        <f ca="1">IF(Import1!$O$6=4,"--",H408*(100-J408)/100)</f>
        <v>6482</v>
      </c>
      <c r="L408" s="62"/>
      <c r="M408" s="62"/>
      <c r="N408" s="62"/>
      <c r="O408" s="62"/>
    </row>
    <row r="409" spans="1:15" x14ac:dyDescent="0.45">
      <c r="A409" s="179" t="s">
        <v>1839</v>
      </c>
      <c r="B409" s="180">
        <v>62815</v>
      </c>
      <c r="C409" s="181" t="s">
        <v>1201</v>
      </c>
      <c r="D409" s="181" t="s">
        <v>1187</v>
      </c>
      <c r="E409" s="182">
        <v>14.3</v>
      </c>
      <c r="F409" s="183">
        <v>53.4</v>
      </c>
      <c r="G409" s="183">
        <v>291</v>
      </c>
      <c r="H409" s="110">
        <f ca="1">IF(Import1!$O$6=4,"--",VLOOKUP(B409,Import1!A:D,Import1!$O$6+1,0))</f>
        <v>3058</v>
      </c>
      <c r="I409" s="89">
        <v>2</v>
      </c>
      <c r="J409" s="63">
        <f>IF(I409=1,Grupe!$L$22,Grupe!$M$22)</f>
        <v>0</v>
      </c>
      <c r="K409" s="110">
        <f ca="1">IF(Import1!$O$6=4,"--",H409*(100-J409)/100)</f>
        <v>3058</v>
      </c>
      <c r="L409" s="62"/>
      <c r="M409" s="62"/>
      <c r="N409" s="62"/>
      <c r="O409" s="62"/>
    </row>
    <row r="410" spans="1:15" x14ac:dyDescent="0.45">
      <c r="A410" s="179" t="s">
        <v>1840</v>
      </c>
      <c r="B410" s="180">
        <v>62816</v>
      </c>
      <c r="C410" s="181" t="s">
        <v>1203</v>
      </c>
      <c r="D410" s="181" t="s">
        <v>1187</v>
      </c>
      <c r="E410" s="182">
        <v>15.2</v>
      </c>
      <c r="F410" s="183">
        <v>89</v>
      </c>
      <c r="G410" s="183">
        <v>353</v>
      </c>
      <c r="H410" s="110">
        <f ca="1">IF(Import1!$O$6=4,"--",VLOOKUP(B410,Import1!A:D,Import1!$O$6+1,0))</f>
        <v>4021</v>
      </c>
      <c r="I410" s="89">
        <v>2</v>
      </c>
      <c r="J410" s="63">
        <f>IF(I410=1,Grupe!$L$22,Grupe!$M$22)</f>
        <v>0</v>
      </c>
      <c r="K410" s="110">
        <f ca="1">IF(Import1!$O$6=4,"--",H410*(100-J410)/100)</f>
        <v>4021</v>
      </c>
      <c r="L410" s="62"/>
      <c r="M410" s="62"/>
      <c r="N410" s="62"/>
      <c r="O410" s="62"/>
    </row>
    <row r="411" spans="1:15" x14ac:dyDescent="0.45">
      <c r="A411" s="179" t="s">
        <v>1841</v>
      </c>
      <c r="B411" s="180">
        <v>62817</v>
      </c>
      <c r="C411" s="181" t="s">
        <v>1205</v>
      </c>
      <c r="D411" s="181" t="s">
        <v>1187</v>
      </c>
      <c r="E411" s="182">
        <v>16.3</v>
      </c>
      <c r="F411" s="183">
        <v>142.4</v>
      </c>
      <c r="G411" s="183">
        <v>430</v>
      </c>
      <c r="H411" s="110">
        <f ca="1">IF(Import1!$O$6=4,"--",VLOOKUP(B411,Import1!A:D,Import1!$O$6+1,0))</f>
        <v>6150</v>
      </c>
      <c r="I411" s="89">
        <v>2</v>
      </c>
      <c r="J411" s="63">
        <f>IF(I411=1,Grupe!$L$22,Grupe!$M$22)</f>
        <v>0</v>
      </c>
      <c r="K411" s="110">
        <f ca="1">IF(Import1!$O$6=4,"--",H411*(100-J411)/100)</f>
        <v>6150</v>
      </c>
      <c r="L411" s="62"/>
      <c r="M411" s="62"/>
      <c r="N411" s="62"/>
      <c r="O411" s="62"/>
    </row>
    <row r="412" spans="1:15" x14ac:dyDescent="0.45">
      <c r="A412" s="179" t="s">
        <v>1842</v>
      </c>
      <c r="B412" s="180">
        <v>62818</v>
      </c>
      <c r="C412" s="181" t="s">
        <v>1207</v>
      </c>
      <c r="D412" s="181" t="s">
        <v>1187</v>
      </c>
      <c r="E412" s="182">
        <v>17.5</v>
      </c>
      <c r="F412" s="183">
        <v>213.6</v>
      </c>
      <c r="G412" s="183">
        <v>535</v>
      </c>
      <c r="H412" s="110">
        <f ca="1">IF(Import1!$O$6=4,"--",VLOOKUP(B412,Import1!A:D,Import1!$O$6+1,0))</f>
        <v>8311</v>
      </c>
      <c r="I412" s="89">
        <v>2</v>
      </c>
      <c r="J412" s="63">
        <f>IF(I412=1,Grupe!$L$22,Grupe!$M$22)</f>
        <v>0</v>
      </c>
      <c r="K412" s="110">
        <f ca="1">IF(Import1!$O$6=4,"--",H412*(100-J412)/100)</f>
        <v>8311</v>
      </c>
      <c r="L412" s="62"/>
      <c r="M412" s="62"/>
      <c r="N412" s="62"/>
      <c r="O412" s="62"/>
    </row>
    <row r="413" spans="1:15" x14ac:dyDescent="0.45">
      <c r="A413" s="179" t="s">
        <v>1843</v>
      </c>
      <c r="B413" s="180">
        <v>62819</v>
      </c>
      <c r="C413" s="181" t="s">
        <v>1209</v>
      </c>
      <c r="D413" s="181" t="s">
        <v>1187</v>
      </c>
      <c r="E413" s="182">
        <v>20.8</v>
      </c>
      <c r="F413" s="183">
        <v>356</v>
      </c>
      <c r="G413" s="183">
        <v>807</v>
      </c>
      <c r="H413" s="110">
        <f ca="1">IF(Import1!$O$6=4,"--",VLOOKUP(B413,Import1!A:D,Import1!$O$6+1,0))</f>
        <v>13984</v>
      </c>
      <c r="I413" s="89">
        <v>2</v>
      </c>
      <c r="J413" s="63">
        <f>IF(I413=1,Grupe!$L$22,Grupe!$M$22)</f>
        <v>0</v>
      </c>
      <c r="K413" s="110">
        <f ca="1">IF(Import1!$O$6=4,"--",H413*(100-J413)/100)</f>
        <v>13984</v>
      </c>
      <c r="L413" s="62"/>
      <c r="M413" s="62"/>
      <c r="N413" s="62"/>
      <c r="O413" s="62"/>
    </row>
    <row r="414" spans="1:15" x14ac:dyDescent="0.45">
      <c r="A414" s="179" t="s">
        <v>1844</v>
      </c>
      <c r="B414" s="180">
        <v>62820</v>
      </c>
      <c r="C414" s="181" t="s">
        <v>1211</v>
      </c>
      <c r="D414" s="181" t="s">
        <v>1187</v>
      </c>
      <c r="E414" s="182">
        <v>23.4</v>
      </c>
      <c r="F414" s="183">
        <v>569.6</v>
      </c>
      <c r="G414" s="183">
        <v>1106</v>
      </c>
      <c r="H414" s="110">
        <f ca="1">IF(Import1!$O$6=4,"--",VLOOKUP(B414,Import1!A:D,Import1!$O$6+1,0))</f>
        <v>20753</v>
      </c>
      <c r="I414" s="89">
        <v>2</v>
      </c>
      <c r="J414" s="63">
        <f>IF(I414=1,Grupe!$L$22,Grupe!$M$22)</f>
        <v>0</v>
      </c>
      <c r="K414" s="110">
        <f ca="1">IF(Import1!$O$6=4,"--",H414*(100-J414)/100)</f>
        <v>20753</v>
      </c>
      <c r="L414" s="62"/>
      <c r="M414" s="62"/>
      <c r="N414" s="62"/>
      <c r="O414" s="62"/>
    </row>
    <row r="415" spans="1:15" x14ac:dyDescent="0.45">
      <c r="A415" s="179" t="s">
        <v>1845</v>
      </c>
      <c r="B415" s="180">
        <v>62821</v>
      </c>
      <c r="C415" s="181" t="s">
        <v>1212</v>
      </c>
      <c r="D415" s="181" t="s">
        <v>1187</v>
      </c>
      <c r="E415" s="182">
        <v>27.2</v>
      </c>
      <c r="F415" s="183">
        <v>890</v>
      </c>
      <c r="G415" s="183">
        <v>1580</v>
      </c>
      <c r="H415" s="110">
        <f ca="1">IF(Import1!$O$6=4,"--",VLOOKUP(B415,Import1!A:D,Import1!$O$6+1,0))</f>
        <v>32735</v>
      </c>
      <c r="I415" s="89">
        <v>2</v>
      </c>
      <c r="J415" s="63">
        <f>IF(I415=1,Grupe!$L$22,Grupe!$M$22)</f>
        <v>0</v>
      </c>
      <c r="K415" s="110">
        <f ca="1">IF(Import1!$O$6=4,"--",H415*(100-J415)/100)</f>
        <v>32735</v>
      </c>
      <c r="L415" s="62"/>
      <c r="M415" s="62"/>
      <c r="N415" s="62"/>
      <c r="O415" s="62"/>
    </row>
    <row r="416" spans="1:15" x14ac:dyDescent="0.45">
      <c r="A416" s="179" t="s">
        <v>1846</v>
      </c>
      <c r="B416" s="180">
        <v>62822</v>
      </c>
      <c r="C416" s="181" t="s">
        <v>1213</v>
      </c>
      <c r="D416" s="181" t="s">
        <v>1187</v>
      </c>
      <c r="E416" s="182">
        <v>29.8</v>
      </c>
      <c r="F416" s="183">
        <v>1246</v>
      </c>
      <c r="G416" s="183">
        <v>2004</v>
      </c>
      <c r="H416" s="110">
        <f ca="1">IF(Import1!$O$6=4,"--",VLOOKUP(B416,Import1!A:D,Import1!$O$6+1,0))</f>
        <v>41294</v>
      </c>
      <c r="I416" s="89">
        <v>2</v>
      </c>
      <c r="J416" s="63">
        <f>IF(I416=1,Grupe!$L$22,Grupe!$M$22)</f>
        <v>0</v>
      </c>
      <c r="K416" s="110">
        <f ca="1">IF(Import1!$O$6=4,"--",H416*(100-J416)/100)</f>
        <v>41294</v>
      </c>
      <c r="L416" s="62"/>
      <c r="M416" s="62"/>
      <c r="N416" s="62"/>
      <c r="O416" s="62"/>
    </row>
    <row r="417" spans="1:15" x14ac:dyDescent="0.45">
      <c r="A417" s="179" t="s">
        <v>1847</v>
      </c>
      <c r="B417" s="180">
        <v>62823</v>
      </c>
      <c r="C417" s="181" t="s">
        <v>1214</v>
      </c>
      <c r="D417" s="181" t="s">
        <v>1187</v>
      </c>
      <c r="E417" s="182">
        <v>33.6</v>
      </c>
      <c r="F417" s="183">
        <v>1780</v>
      </c>
      <c r="G417" s="183">
        <v>2627</v>
      </c>
      <c r="H417" s="110">
        <f ca="1">IF(Import1!$O$6=4,"--",VLOOKUP(B417,Import1!A:D,Import1!$O$6+1,0))</f>
        <v>54649</v>
      </c>
      <c r="I417" s="89">
        <v>2</v>
      </c>
      <c r="J417" s="63">
        <f>IF(I417=1,Grupe!$L$22,Grupe!$M$22)</f>
        <v>0</v>
      </c>
      <c r="K417" s="110">
        <f ca="1">IF(Import1!$O$6=4,"--",H417*(100-J417)/100)</f>
        <v>54649</v>
      </c>
      <c r="L417" s="62"/>
      <c r="M417" s="62"/>
      <c r="N417" s="62"/>
      <c r="O417" s="62"/>
    </row>
    <row r="418" spans="1:15" x14ac:dyDescent="0.45">
      <c r="A418" s="179" t="s">
        <v>1848</v>
      </c>
      <c r="B418" s="180">
        <v>62824</v>
      </c>
      <c r="C418" s="181" t="s">
        <v>1215</v>
      </c>
      <c r="D418" s="181" t="s">
        <v>1187</v>
      </c>
      <c r="E418" s="182">
        <v>38.5</v>
      </c>
      <c r="F418" s="183">
        <v>2492</v>
      </c>
      <c r="G418" s="183">
        <v>3612</v>
      </c>
      <c r="H418" s="110">
        <f ca="1">IF(Import1!$O$6=4,"--",VLOOKUP(B418,Import1!A:D,Import1!$O$6+1,0))</f>
        <v>75457</v>
      </c>
      <c r="I418" s="89">
        <v>2</v>
      </c>
      <c r="J418" s="63">
        <f>IF(I418=1,Grupe!$L$22,Grupe!$M$22)</f>
        <v>0</v>
      </c>
      <c r="K418" s="110">
        <f ca="1">IF(Import1!$O$6=4,"--",H418*(100-J418)/100)</f>
        <v>75457</v>
      </c>
      <c r="L418" s="62"/>
      <c r="M418" s="62"/>
      <c r="N418" s="62"/>
      <c r="O418" s="62"/>
    </row>
    <row r="419" spans="1:15" x14ac:dyDescent="0.45">
      <c r="A419" s="179" t="s">
        <v>1849</v>
      </c>
      <c r="B419" s="180">
        <v>62825</v>
      </c>
      <c r="C419" s="181" t="s">
        <v>1216</v>
      </c>
      <c r="D419" s="181" t="s">
        <v>1187</v>
      </c>
      <c r="E419" s="182">
        <v>45</v>
      </c>
      <c r="F419" s="183">
        <v>3382</v>
      </c>
      <c r="G419" s="183">
        <v>4949</v>
      </c>
      <c r="H419" s="110">
        <f ca="1">IF(Import1!$O$6=4,"--",VLOOKUP(B419,Import1!A:D,Import1!$O$6+1,0))</f>
        <v>102400</v>
      </c>
      <c r="I419" s="89">
        <v>2</v>
      </c>
      <c r="J419" s="63">
        <f>IF(I419=1,Grupe!$L$22,Grupe!$M$22)</f>
        <v>0</v>
      </c>
      <c r="K419" s="110">
        <f ca="1">IF(Import1!$O$6=4,"--",H419*(100-J419)/100)</f>
        <v>102400</v>
      </c>
      <c r="L419" s="62"/>
      <c r="M419" s="62"/>
      <c r="N419" s="62"/>
      <c r="O419" s="62"/>
    </row>
    <row r="420" spans="1:15" x14ac:dyDescent="0.45">
      <c r="A420" s="179" t="s">
        <v>1850</v>
      </c>
      <c r="B420" s="180">
        <v>62826</v>
      </c>
      <c r="C420" s="181" t="s">
        <v>1217</v>
      </c>
      <c r="D420" s="181" t="s">
        <v>1187</v>
      </c>
      <c r="E420" s="182">
        <v>47.6</v>
      </c>
      <c r="F420" s="183">
        <v>4272</v>
      </c>
      <c r="G420" s="183">
        <v>5852</v>
      </c>
      <c r="H420" s="110">
        <f ca="1">IF(Import1!$O$6=4,"--",VLOOKUP(B420,Import1!A:D,Import1!$O$6+1,0))</f>
        <v>128534</v>
      </c>
      <c r="I420" s="89">
        <v>2</v>
      </c>
      <c r="J420" s="63">
        <f>IF(I420=1,Grupe!$L$22,Grupe!$M$22)</f>
        <v>0</v>
      </c>
      <c r="K420" s="110">
        <f ca="1">IF(Import1!$O$6=4,"--",H420*(100-J420)/100)</f>
        <v>128534</v>
      </c>
      <c r="L420" s="62"/>
      <c r="M420" s="62"/>
      <c r="N420" s="62"/>
      <c r="O420" s="62"/>
    </row>
    <row r="421" spans="1:15" x14ac:dyDescent="0.45">
      <c r="A421" s="179" t="s">
        <v>1851</v>
      </c>
      <c r="B421" s="180">
        <v>62827</v>
      </c>
      <c r="C421" s="181" t="s">
        <v>1218</v>
      </c>
      <c r="D421" s="181" t="s">
        <v>1187</v>
      </c>
      <c r="E421" s="182">
        <v>52.6</v>
      </c>
      <c r="F421" s="183">
        <v>5340</v>
      </c>
      <c r="G421" s="183">
        <v>7310</v>
      </c>
      <c r="H421" s="110">
        <f ca="1">IF(Import1!$O$6=4,"--",VLOOKUP(B421,Import1!A:D,Import1!$O$6+1,0))</f>
        <v>163923</v>
      </c>
      <c r="I421" s="89">
        <v>2</v>
      </c>
      <c r="J421" s="63">
        <f>IF(I421=1,Grupe!$L$22,Grupe!$M$22)</f>
        <v>0</v>
      </c>
      <c r="K421" s="110">
        <f ca="1">IF(Import1!$O$6=4,"--",H421*(100-J421)/100)</f>
        <v>163923</v>
      </c>
      <c r="L421" s="62"/>
      <c r="M421" s="62"/>
      <c r="N421" s="62"/>
      <c r="O421" s="62"/>
    </row>
    <row r="422" spans="1:15" x14ac:dyDescent="0.45">
      <c r="A422" s="179" t="s">
        <v>1852</v>
      </c>
      <c r="B422" s="180">
        <v>62828</v>
      </c>
      <c r="C422" s="181" t="s">
        <v>1219</v>
      </c>
      <c r="D422" s="181" t="s">
        <v>1187</v>
      </c>
      <c r="E422" s="182">
        <v>59.4</v>
      </c>
      <c r="F422" s="183">
        <v>6586</v>
      </c>
      <c r="G422" s="183">
        <v>9047</v>
      </c>
      <c r="H422" s="110">
        <f ca="1">IF(Import1!$O$6=4,"--",VLOOKUP(B422,Import1!A:D,Import1!$O$6+1,0))</f>
        <v>200869</v>
      </c>
      <c r="I422" s="89">
        <v>2</v>
      </c>
      <c r="J422" s="63">
        <f>IF(I422=1,Grupe!$L$22,Grupe!$M$22)</f>
        <v>0</v>
      </c>
      <c r="K422" s="110">
        <f ca="1">IF(Import1!$O$6=4,"--",H422*(100-J422)/100)</f>
        <v>200869</v>
      </c>
      <c r="L422" s="62"/>
      <c r="M422" s="62"/>
      <c r="N422" s="62"/>
      <c r="O422" s="62"/>
    </row>
    <row r="423" spans="1:15" x14ac:dyDescent="0.45">
      <c r="A423" s="179" t="s">
        <v>1853</v>
      </c>
      <c r="B423" s="180">
        <v>62829</v>
      </c>
      <c r="C423" s="181" t="s">
        <v>1220</v>
      </c>
      <c r="D423" s="181" t="s">
        <v>1187</v>
      </c>
      <c r="E423" s="182">
        <v>66.8</v>
      </c>
      <c r="F423" s="183">
        <v>8544</v>
      </c>
      <c r="G423" s="183">
        <v>11625</v>
      </c>
      <c r="H423" s="110">
        <f ca="1">IF(Import1!$O$6=4,"--",VLOOKUP(B423,Import1!A:D,Import1!$O$6+1,0))</f>
        <v>262561</v>
      </c>
      <c r="I423" s="89">
        <v>2</v>
      </c>
      <c r="J423" s="63">
        <f>IF(I423=1,Grupe!$L$22,Grupe!$M$22)</f>
        <v>0</v>
      </c>
      <c r="K423" s="110">
        <f ca="1">IF(Import1!$O$6=4,"--",H423*(100-J423)/100)</f>
        <v>262561</v>
      </c>
      <c r="L423" s="62"/>
      <c r="M423" s="62"/>
      <c r="N423" s="62"/>
      <c r="O423" s="62"/>
    </row>
    <row r="424" spans="1:15" x14ac:dyDescent="0.45">
      <c r="A424" s="179" t="s">
        <v>1854</v>
      </c>
      <c r="B424" s="180">
        <v>62830</v>
      </c>
      <c r="C424" s="181" t="s">
        <v>1221</v>
      </c>
      <c r="D424" s="181" t="s">
        <v>1187</v>
      </c>
      <c r="E424" s="182">
        <v>15.6</v>
      </c>
      <c r="F424" s="183">
        <v>66.75</v>
      </c>
      <c r="G424" s="183">
        <v>344</v>
      </c>
      <c r="H424" s="110">
        <f ca="1">IF(Import1!$O$6=4,"--",VLOOKUP(B424,Import1!A:D,Import1!$O$6+1,0))</f>
        <v>3524</v>
      </c>
      <c r="I424" s="89">
        <v>2</v>
      </c>
      <c r="J424" s="63">
        <f>IF(I424=1,Grupe!$L$22,Grupe!$M$22)</f>
        <v>0</v>
      </c>
      <c r="K424" s="110">
        <f ca="1">IF(Import1!$O$6=4,"--",H424*(100-J424)/100)</f>
        <v>3524</v>
      </c>
      <c r="L424" s="62"/>
      <c r="M424" s="62"/>
      <c r="N424" s="62"/>
      <c r="O424" s="62"/>
    </row>
    <row r="425" spans="1:15" x14ac:dyDescent="0.45">
      <c r="A425" s="179" t="s">
        <v>1855</v>
      </c>
      <c r="B425" s="180">
        <v>62831</v>
      </c>
      <c r="C425" s="181" t="s">
        <v>1223</v>
      </c>
      <c r="D425" s="181" t="s">
        <v>1187</v>
      </c>
      <c r="E425" s="182">
        <v>16.7</v>
      </c>
      <c r="F425" s="183">
        <v>111.25</v>
      </c>
      <c r="G425" s="183">
        <v>419</v>
      </c>
      <c r="H425" s="110">
        <f ca="1">IF(Import1!$O$6=4,"--",VLOOKUP(B425,Import1!A:D,Import1!$O$6+1,0))</f>
        <v>4721</v>
      </c>
      <c r="I425" s="89">
        <v>2</v>
      </c>
      <c r="J425" s="63">
        <f>IF(I425=1,Grupe!$L$22,Grupe!$M$22)</f>
        <v>0</v>
      </c>
      <c r="K425" s="110">
        <f ca="1">IF(Import1!$O$6=4,"--",H425*(100-J425)/100)</f>
        <v>4721</v>
      </c>
      <c r="L425" s="62"/>
      <c r="M425" s="62"/>
      <c r="N425" s="62"/>
      <c r="O425" s="62"/>
    </row>
    <row r="426" spans="1:15" x14ac:dyDescent="0.45">
      <c r="A426" s="179" t="s">
        <v>1856</v>
      </c>
      <c r="B426" s="180">
        <v>62832</v>
      </c>
      <c r="C426" s="181" t="s">
        <v>1225</v>
      </c>
      <c r="D426" s="181" t="s">
        <v>1187</v>
      </c>
      <c r="E426" s="182">
        <v>17.899999999999999</v>
      </c>
      <c r="F426" s="183">
        <v>178</v>
      </c>
      <c r="G426" s="183">
        <v>525</v>
      </c>
      <c r="H426" s="110">
        <f ca="1">IF(Import1!$O$6=4,"--",VLOOKUP(B426,Import1!A:D,Import1!$O$6+1,0))</f>
        <v>7073</v>
      </c>
      <c r="I426" s="89">
        <v>2</v>
      </c>
      <c r="J426" s="63">
        <f>IF(I426=1,Grupe!$L$22,Grupe!$M$22)</f>
        <v>0</v>
      </c>
      <c r="K426" s="110">
        <f ca="1">IF(Import1!$O$6=4,"--",H426*(100-J426)/100)</f>
        <v>7073</v>
      </c>
      <c r="L426" s="62"/>
      <c r="M426" s="62"/>
      <c r="N426" s="62"/>
      <c r="O426" s="62"/>
    </row>
    <row r="427" spans="1:15" x14ac:dyDescent="0.45">
      <c r="A427" s="179" t="s">
        <v>1857</v>
      </c>
      <c r="B427" s="180">
        <v>62833</v>
      </c>
      <c r="C427" s="181" t="s">
        <v>1227</v>
      </c>
      <c r="D427" s="181" t="s">
        <v>1187</v>
      </c>
      <c r="E427" s="182">
        <v>19.3</v>
      </c>
      <c r="F427" s="183">
        <v>267</v>
      </c>
      <c r="G427" s="183">
        <v>656</v>
      </c>
      <c r="H427" s="110">
        <f ca="1">IF(Import1!$O$6=4,"--",VLOOKUP(B427,Import1!A:D,Import1!$O$6+1,0))</f>
        <v>9671</v>
      </c>
      <c r="I427" s="89">
        <v>2</v>
      </c>
      <c r="J427" s="63">
        <f>IF(I427=1,Grupe!$L$22,Grupe!$M$22)</f>
        <v>0</v>
      </c>
      <c r="K427" s="110">
        <f ca="1">IF(Import1!$O$6=4,"--",H427*(100-J427)/100)</f>
        <v>9671</v>
      </c>
      <c r="L427" s="62"/>
      <c r="M427" s="62"/>
      <c r="N427" s="62"/>
      <c r="O427" s="62"/>
    </row>
    <row r="428" spans="1:15" x14ac:dyDescent="0.45">
      <c r="A428" s="179" t="s">
        <v>1858</v>
      </c>
      <c r="B428" s="180">
        <v>62834</v>
      </c>
      <c r="C428" s="181" t="s">
        <v>1229</v>
      </c>
      <c r="D428" s="181" t="s">
        <v>1187</v>
      </c>
      <c r="E428" s="182">
        <v>22.9</v>
      </c>
      <c r="F428" s="183">
        <v>445</v>
      </c>
      <c r="G428" s="183">
        <v>976</v>
      </c>
      <c r="H428" s="110">
        <f ca="1">IF(Import1!$O$6=4,"--",VLOOKUP(B428,Import1!A:D,Import1!$O$6+1,0))</f>
        <v>15748</v>
      </c>
      <c r="I428" s="89">
        <v>2</v>
      </c>
      <c r="J428" s="63">
        <f>IF(I428=1,Grupe!$L$22,Grupe!$M$22)</f>
        <v>0</v>
      </c>
      <c r="K428" s="110">
        <f ca="1">IF(Import1!$O$6=4,"--",H428*(100-J428)/100)</f>
        <v>15748</v>
      </c>
      <c r="L428" s="62"/>
      <c r="M428" s="62"/>
      <c r="N428" s="62"/>
      <c r="O428" s="62"/>
    </row>
    <row r="429" spans="1:15" x14ac:dyDescent="0.45">
      <c r="A429" s="179" t="s">
        <v>1859</v>
      </c>
      <c r="B429" s="180">
        <v>62835</v>
      </c>
      <c r="C429" s="181" t="s">
        <v>1231</v>
      </c>
      <c r="D429" s="181" t="s">
        <v>1187</v>
      </c>
      <c r="E429" s="182">
        <v>25.9</v>
      </c>
      <c r="F429" s="183">
        <v>712</v>
      </c>
      <c r="G429" s="183">
        <v>1343</v>
      </c>
      <c r="H429" s="110">
        <f ca="1">IF(Import1!$O$6=4,"--",VLOOKUP(B429,Import1!A:D,Import1!$O$6+1,0))</f>
        <v>23586</v>
      </c>
      <c r="I429" s="89">
        <v>2</v>
      </c>
      <c r="J429" s="63">
        <f>IF(I429=1,Grupe!$L$22,Grupe!$M$22)</f>
        <v>0</v>
      </c>
      <c r="K429" s="110">
        <f ca="1">IF(Import1!$O$6=4,"--",H429*(100-J429)/100)</f>
        <v>23586</v>
      </c>
      <c r="L429" s="62"/>
      <c r="M429" s="62"/>
      <c r="N429" s="62"/>
      <c r="O429" s="62"/>
    </row>
    <row r="430" spans="1:15" x14ac:dyDescent="0.45">
      <c r="A430" s="179" t="s">
        <v>1860</v>
      </c>
      <c r="B430" s="180">
        <v>62836</v>
      </c>
      <c r="C430" s="181" t="s">
        <v>1233</v>
      </c>
      <c r="D430" s="181" t="s">
        <v>1187</v>
      </c>
      <c r="E430" s="182">
        <v>29.8</v>
      </c>
      <c r="F430" s="183">
        <v>1112.5</v>
      </c>
      <c r="G430" s="183">
        <v>1890</v>
      </c>
      <c r="H430" s="110">
        <f ca="1">IF(Import1!$O$6=4,"--",VLOOKUP(B430,Import1!A:D,Import1!$O$6+1,0))</f>
        <v>36072</v>
      </c>
      <c r="I430" s="89">
        <v>2</v>
      </c>
      <c r="J430" s="63">
        <f>IF(I430=1,Grupe!$L$22,Grupe!$M$22)</f>
        <v>0</v>
      </c>
      <c r="K430" s="110">
        <f ca="1">IF(Import1!$O$6=4,"--",H430*(100-J430)/100)</f>
        <v>36072</v>
      </c>
      <c r="L430" s="62"/>
      <c r="M430" s="62"/>
      <c r="N430" s="62"/>
      <c r="O430" s="62"/>
    </row>
    <row r="431" spans="1:15" x14ac:dyDescent="0.45">
      <c r="A431" s="179" t="s">
        <v>1861</v>
      </c>
      <c r="B431" s="180">
        <v>62837</v>
      </c>
      <c r="C431" s="181" t="s">
        <v>1235</v>
      </c>
      <c r="D431" s="181" t="s">
        <v>1187</v>
      </c>
      <c r="E431" s="182">
        <v>33</v>
      </c>
      <c r="F431" s="183">
        <v>1557.5</v>
      </c>
      <c r="G431" s="183">
        <v>2424</v>
      </c>
      <c r="H431" s="110">
        <f ca="1">IF(Import1!$O$6=4,"--",VLOOKUP(B431,Import1!A:D,Import1!$O$6+1,0))</f>
        <v>52013</v>
      </c>
      <c r="I431" s="89">
        <v>2</v>
      </c>
      <c r="J431" s="63">
        <f>IF(I431=1,Grupe!$L$22,Grupe!$M$22)</f>
        <v>0</v>
      </c>
      <c r="K431" s="110">
        <f ca="1">IF(Import1!$O$6=4,"--",H431*(100-J431)/100)</f>
        <v>52013</v>
      </c>
      <c r="L431" s="62"/>
      <c r="M431" s="62"/>
      <c r="N431" s="62"/>
      <c r="O431" s="62"/>
    </row>
    <row r="432" spans="1:15" x14ac:dyDescent="0.45">
      <c r="A432" s="179" t="s">
        <v>1862</v>
      </c>
      <c r="B432" s="180">
        <v>62838</v>
      </c>
      <c r="C432" s="181" t="s">
        <v>1245</v>
      </c>
      <c r="D432" s="181" t="s">
        <v>1187</v>
      </c>
      <c r="E432" s="182">
        <v>16.8</v>
      </c>
      <c r="F432" s="183">
        <v>93.45</v>
      </c>
      <c r="G432" s="183">
        <v>413</v>
      </c>
      <c r="H432" s="110">
        <f ca="1">IF(Import1!$O$6=4,"--",VLOOKUP(B432,Import1!A:D,Import1!$O$6+1,0))</f>
        <v>4860</v>
      </c>
      <c r="I432" s="89">
        <v>2</v>
      </c>
      <c r="J432" s="63">
        <f>IF(I432=1,Grupe!$L$22,Grupe!$M$22)</f>
        <v>0</v>
      </c>
      <c r="K432" s="110">
        <f ca="1">IF(Import1!$O$6=4,"--",H432*(100-J432)/100)</f>
        <v>4860</v>
      </c>
      <c r="L432" s="62"/>
      <c r="M432" s="62"/>
      <c r="N432" s="62"/>
      <c r="O432" s="62"/>
    </row>
    <row r="433" spans="1:15" x14ac:dyDescent="0.45">
      <c r="A433" s="179" t="s">
        <v>1863</v>
      </c>
      <c r="B433" s="180">
        <v>62839</v>
      </c>
      <c r="C433" s="181" t="s">
        <v>1246</v>
      </c>
      <c r="D433" s="181" t="s">
        <v>1187</v>
      </c>
      <c r="E433" s="182">
        <v>18</v>
      </c>
      <c r="F433" s="183">
        <v>155.75</v>
      </c>
      <c r="G433" s="183">
        <v>511</v>
      </c>
      <c r="H433" s="110">
        <f ca="1">IF(Import1!$O$6=4,"--",VLOOKUP(B433,Import1!A:D,Import1!$O$6+1,0))</f>
        <v>7878</v>
      </c>
      <c r="I433" s="89">
        <v>2</v>
      </c>
      <c r="J433" s="63">
        <f>IF(I433=1,Grupe!$L$22,Grupe!$M$22)</f>
        <v>0</v>
      </c>
      <c r="K433" s="110">
        <f ca="1">IF(Import1!$O$6=4,"--",H433*(100-J433)/100)</f>
        <v>7878</v>
      </c>
      <c r="L433" s="62"/>
      <c r="M433" s="62"/>
      <c r="N433" s="62"/>
      <c r="O433" s="62"/>
    </row>
    <row r="434" spans="1:15" x14ac:dyDescent="0.45">
      <c r="A434" s="179" t="s">
        <v>1540</v>
      </c>
      <c r="B434" s="180">
        <v>62901</v>
      </c>
      <c r="C434" s="181" t="s">
        <v>1253</v>
      </c>
      <c r="D434" s="181" t="s">
        <v>1252</v>
      </c>
      <c r="E434" s="182">
        <v>9</v>
      </c>
      <c r="F434" s="183">
        <v>43.2</v>
      </c>
      <c r="G434" s="183">
        <v>120</v>
      </c>
      <c r="H434" s="110">
        <f ca="1">IF(Import1!$O$6=4,"--",VLOOKUP(B434,Import1!A:D,Import1!$O$6+1,0))</f>
        <v>2044</v>
      </c>
      <c r="I434" s="89">
        <v>2</v>
      </c>
      <c r="J434" s="63">
        <f>IF(I434=1,Grupe!$L$22,Grupe!$M$22)</f>
        <v>0</v>
      </c>
      <c r="K434" s="110">
        <f ca="1">IF(Import1!$O$6=4,"--",H434*(100-J434)/100)</f>
        <v>2044</v>
      </c>
      <c r="L434" s="62"/>
      <c r="M434" s="62"/>
      <c r="N434" s="62"/>
      <c r="O434" s="62"/>
    </row>
    <row r="435" spans="1:15" x14ac:dyDescent="0.45">
      <c r="A435" s="179" t="s">
        <v>1541</v>
      </c>
      <c r="B435" s="180">
        <v>62902</v>
      </c>
      <c r="C435" s="181" t="s">
        <v>1254</v>
      </c>
      <c r="D435" s="181" t="s">
        <v>1252</v>
      </c>
      <c r="E435" s="182">
        <v>10</v>
      </c>
      <c r="F435" s="183">
        <v>72</v>
      </c>
      <c r="G435" s="183">
        <v>160</v>
      </c>
      <c r="H435" s="110">
        <f ca="1">IF(Import1!$O$6=4,"--",VLOOKUP(B435,Import1!A:D,Import1!$O$6+1,0))</f>
        <v>2979</v>
      </c>
      <c r="I435" s="89">
        <v>2</v>
      </c>
      <c r="J435" s="63">
        <f>IF(I435=1,Grupe!$L$22,Grupe!$M$22)</f>
        <v>0</v>
      </c>
      <c r="K435" s="110">
        <f ca="1">IF(Import1!$O$6=4,"--",H435*(100-J435)/100)</f>
        <v>2979</v>
      </c>
      <c r="L435" s="62"/>
      <c r="M435" s="62"/>
      <c r="N435" s="62"/>
      <c r="O435" s="62"/>
    </row>
    <row r="436" spans="1:15" x14ac:dyDescent="0.45">
      <c r="A436" s="179" t="s">
        <v>1871</v>
      </c>
      <c r="B436" s="180">
        <v>63001</v>
      </c>
      <c r="C436" s="181" t="s">
        <v>2260</v>
      </c>
      <c r="D436" s="181" t="s">
        <v>1108</v>
      </c>
      <c r="E436" s="182">
        <v>6.2</v>
      </c>
      <c r="F436" s="183">
        <v>38.4</v>
      </c>
      <c r="G436" s="183">
        <v>60.1</v>
      </c>
      <c r="H436" s="110">
        <f ca="1">IF(Import1!$O$6=4,"--",VLOOKUP(B436,Import1!A:D,Import1!$O$6+1,0))</f>
        <v>1073</v>
      </c>
      <c r="I436" s="89">
        <v>2</v>
      </c>
      <c r="J436" s="63">
        <f>IF(I436=1,Grupe!$L$22,Grupe!$M$22)</f>
        <v>0</v>
      </c>
      <c r="K436" s="110">
        <f ca="1">IF(Import1!$O$6=4,"--",H436*(100-J436)/100)</f>
        <v>1073</v>
      </c>
      <c r="L436" s="62"/>
      <c r="M436" s="62"/>
      <c r="N436" s="62"/>
      <c r="O436" s="62"/>
    </row>
    <row r="437" spans="1:15" x14ac:dyDescent="0.45">
      <c r="A437" s="179" t="s">
        <v>1872</v>
      </c>
      <c r="B437" s="180">
        <v>63002</v>
      </c>
      <c r="C437" s="181" t="s">
        <v>2261</v>
      </c>
      <c r="D437" s="181" t="s">
        <v>1108</v>
      </c>
      <c r="E437" s="182">
        <v>6.9</v>
      </c>
      <c r="F437" s="183">
        <v>57.6</v>
      </c>
      <c r="G437" s="183">
        <v>90.7</v>
      </c>
      <c r="H437" s="110">
        <f ca="1">IF(Import1!$O$6=4,"--",VLOOKUP(B437,Import1!A:D,Import1!$O$6+1,0))</f>
        <v>1518</v>
      </c>
      <c r="I437" s="89">
        <v>2</v>
      </c>
      <c r="J437" s="63">
        <f>IF(I437=1,Grupe!$L$22,Grupe!$M$22)</f>
        <v>0</v>
      </c>
      <c r="K437" s="110">
        <f ca="1">IF(Import1!$O$6=4,"--",H437*(100-J437)/100)</f>
        <v>1518</v>
      </c>
      <c r="L437" s="62"/>
      <c r="M437" s="62"/>
      <c r="N437" s="62"/>
      <c r="O437" s="62"/>
    </row>
    <row r="438" spans="1:15" x14ac:dyDescent="0.45">
      <c r="A438" s="179" t="s">
        <v>1873</v>
      </c>
      <c r="B438" s="180">
        <v>63003</v>
      </c>
      <c r="C438" s="181" t="s">
        <v>2262</v>
      </c>
      <c r="D438" s="181" t="s">
        <v>1108</v>
      </c>
      <c r="E438" s="182">
        <v>8.1999999999999993</v>
      </c>
      <c r="F438" s="183">
        <v>96</v>
      </c>
      <c r="G438" s="183">
        <v>131.1</v>
      </c>
      <c r="H438" s="110">
        <f ca="1">IF(Import1!$O$6=4,"--",VLOOKUP(B438,Import1!A:D,Import1!$O$6+1,0))</f>
        <v>2576</v>
      </c>
      <c r="I438" s="89">
        <v>2</v>
      </c>
      <c r="J438" s="63">
        <f>IF(I438=1,Grupe!$L$22,Grupe!$M$22)</f>
        <v>0</v>
      </c>
      <c r="K438" s="110">
        <f ca="1">IF(Import1!$O$6=4,"--",H438*(100-J438)/100)</f>
        <v>2576</v>
      </c>
      <c r="L438" s="62"/>
      <c r="M438" s="62"/>
      <c r="N438" s="62"/>
      <c r="O438" s="62"/>
    </row>
    <row r="439" spans="1:15" x14ac:dyDescent="0.45">
      <c r="A439" s="179" t="s">
        <v>1678</v>
      </c>
      <c r="B439" s="180">
        <v>73101</v>
      </c>
      <c r="C439" s="181" t="s">
        <v>397</v>
      </c>
      <c r="D439" s="181" t="s">
        <v>249</v>
      </c>
      <c r="E439" s="182">
        <v>6</v>
      </c>
      <c r="F439" s="183">
        <v>9.6</v>
      </c>
      <c r="G439" s="183">
        <v>45</v>
      </c>
      <c r="H439" s="110">
        <f ca="1">IF(Import1!$O$6=4,"--",VLOOKUP(B439,Import1!A:D,Import1!$O$6+1,0))</f>
        <v>378</v>
      </c>
      <c r="I439" s="89">
        <v>2</v>
      </c>
      <c r="J439" s="63">
        <f>IF(I439=1,Grupe!$L$22,Grupe!$M$22)</f>
        <v>0</v>
      </c>
      <c r="K439" s="110">
        <f ca="1">IF(Import1!$O$6=4,"--",H439*(100-J439)/100)</f>
        <v>378</v>
      </c>
      <c r="L439" s="62"/>
      <c r="M439" s="62"/>
      <c r="N439" s="62"/>
      <c r="O439" s="62"/>
    </row>
    <row r="440" spans="1:15" x14ac:dyDescent="0.45">
      <c r="A440" s="179" t="s">
        <v>1679</v>
      </c>
      <c r="B440" s="180">
        <v>73102</v>
      </c>
      <c r="C440" s="181" t="s">
        <v>406</v>
      </c>
      <c r="D440" s="181" t="s">
        <v>249</v>
      </c>
      <c r="E440" s="182">
        <v>6.2</v>
      </c>
      <c r="F440" s="183">
        <v>14.4</v>
      </c>
      <c r="G440" s="183">
        <v>50</v>
      </c>
      <c r="H440" s="110">
        <f ca="1">IF(Import1!$O$6=4,"--",VLOOKUP(B440,Import1!A:D,Import1!$O$6+1,0))</f>
        <v>555</v>
      </c>
      <c r="I440" s="89">
        <v>2</v>
      </c>
      <c r="J440" s="63">
        <f>IF(I440=1,Grupe!$L$22,Grupe!$M$22)</f>
        <v>0</v>
      </c>
      <c r="K440" s="110">
        <f ca="1">IF(Import1!$O$6=4,"--",H440*(100-J440)/100)</f>
        <v>555</v>
      </c>
      <c r="L440" s="62"/>
      <c r="M440" s="62"/>
      <c r="N440" s="62"/>
      <c r="O440" s="62"/>
    </row>
    <row r="441" spans="1:15" x14ac:dyDescent="0.45">
      <c r="A441" s="179" t="s">
        <v>1680</v>
      </c>
      <c r="B441" s="180">
        <v>73103</v>
      </c>
      <c r="C441" s="181" t="s">
        <v>407</v>
      </c>
      <c r="D441" s="181" t="s">
        <v>249</v>
      </c>
      <c r="E441" s="182" t="s">
        <v>663</v>
      </c>
      <c r="F441" s="183">
        <v>19.2</v>
      </c>
      <c r="G441" s="183">
        <v>60</v>
      </c>
      <c r="H441" s="110">
        <f ca="1">IF(Import1!$O$6=4,"--",VLOOKUP(B441,Import1!A:D,Import1!$O$6+1,0))</f>
        <v>680</v>
      </c>
      <c r="I441" s="89">
        <v>2</v>
      </c>
      <c r="J441" s="63">
        <f>IF(I441=1,Grupe!$L$22,Grupe!$M$22)</f>
        <v>0</v>
      </c>
      <c r="K441" s="110">
        <f ca="1">IF(Import1!$O$6=4,"--",H441*(100-J441)/100)</f>
        <v>680</v>
      </c>
      <c r="L441" s="62"/>
      <c r="M441" s="62"/>
      <c r="N441" s="62"/>
      <c r="O441" s="62"/>
    </row>
    <row r="442" spans="1:15" x14ac:dyDescent="0.45">
      <c r="A442" s="179" t="s">
        <v>1681</v>
      </c>
      <c r="B442" s="180">
        <v>73104</v>
      </c>
      <c r="C442" s="181" t="s">
        <v>408</v>
      </c>
      <c r="D442" s="181" t="s">
        <v>249</v>
      </c>
      <c r="E442" s="182">
        <v>7</v>
      </c>
      <c r="F442" s="183">
        <v>24</v>
      </c>
      <c r="G442" s="183">
        <v>70</v>
      </c>
      <c r="H442" s="110">
        <f ca="1">IF(Import1!$O$6=4,"--",VLOOKUP(B442,Import1!A:D,Import1!$O$6+1,0))</f>
        <v>914</v>
      </c>
      <c r="I442" s="89">
        <v>2</v>
      </c>
      <c r="J442" s="63">
        <f>IF(I442=1,Grupe!$L$22,Grupe!$M$22)</f>
        <v>0</v>
      </c>
      <c r="K442" s="110">
        <f ca="1">IF(Import1!$O$6=4,"--",H442*(100-J442)/100)</f>
        <v>914</v>
      </c>
      <c r="L442" s="62"/>
      <c r="M442" s="62"/>
      <c r="N442" s="62"/>
      <c r="O442" s="62"/>
    </row>
    <row r="443" spans="1:15" x14ac:dyDescent="0.45">
      <c r="A443" s="179" t="s">
        <v>1682</v>
      </c>
      <c r="B443" s="180">
        <v>73105</v>
      </c>
      <c r="C443" s="181" t="s">
        <v>409</v>
      </c>
      <c r="D443" s="181" t="s">
        <v>249</v>
      </c>
      <c r="E443" s="182" t="s">
        <v>666</v>
      </c>
      <c r="F443" s="183">
        <v>33.6</v>
      </c>
      <c r="G443" s="183">
        <v>85</v>
      </c>
      <c r="H443" s="110">
        <f ca="1">IF(Import1!$O$6=4,"--",VLOOKUP(B443,Import1!A:D,Import1!$O$6+1,0))</f>
        <v>1108</v>
      </c>
      <c r="I443" s="89">
        <v>2</v>
      </c>
      <c r="J443" s="63">
        <f>IF(I443=1,Grupe!$L$22,Grupe!$M$22)</f>
        <v>0</v>
      </c>
      <c r="K443" s="110">
        <f ca="1">IF(Import1!$O$6=4,"--",H443*(100-J443)/100)</f>
        <v>1108</v>
      </c>
      <c r="L443" s="62"/>
      <c r="M443" s="62"/>
      <c r="N443" s="62"/>
      <c r="O443" s="62"/>
    </row>
    <row r="444" spans="1:15" x14ac:dyDescent="0.45">
      <c r="A444" s="179" t="s">
        <v>1683</v>
      </c>
      <c r="B444" s="180">
        <v>73106</v>
      </c>
      <c r="C444" s="181" t="s">
        <v>410</v>
      </c>
      <c r="D444" s="181" t="s">
        <v>249</v>
      </c>
      <c r="E444" s="182" t="s">
        <v>624</v>
      </c>
      <c r="F444" s="183">
        <v>48</v>
      </c>
      <c r="G444" s="183">
        <v>125</v>
      </c>
      <c r="H444" s="110">
        <f ca="1">IF(Import1!$O$6=4,"--",VLOOKUP(B444,Import1!A:D,Import1!$O$6+1,0))</f>
        <v>1792</v>
      </c>
      <c r="I444" s="89">
        <v>2</v>
      </c>
      <c r="J444" s="63">
        <f>IF(I444=1,Grupe!$L$22,Grupe!$M$22)</f>
        <v>0</v>
      </c>
      <c r="K444" s="110">
        <f ca="1">IF(Import1!$O$6=4,"--",H444*(100-J444)/100)</f>
        <v>1792</v>
      </c>
      <c r="L444" s="62"/>
      <c r="M444" s="62"/>
      <c r="N444" s="62"/>
      <c r="O444" s="62"/>
    </row>
    <row r="445" spans="1:15" x14ac:dyDescent="0.45">
      <c r="A445" s="179" t="s">
        <v>1684</v>
      </c>
      <c r="B445" s="180">
        <v>73107</v>
      </c>
      <c r="C445" s="181" t="s">
        <v>411</v>
      </c>
      <c r="D445" s="181" t="s">
        <v>249</v>
      </c>
      <c r="E445" s="182">
        <v>10</v>
      </c>
      <c r="F445" s="183">
        <v>57.6</v>
      </c>
      <c r="G445" s="183">
        <v>140</v>
      </c>
      <c r="H445" s="110">
        <f ca="1">IF(Import1!$O$6=4,"--",VLOOKUP(B445,Import1!A:D,Import1!$O$6+1,0))</f>
        <v>1862</v>
      </c>
      <c r="I445" s="89">
        <v>2</v>
      </c>
      <c r="J445" s="63">
        <f>IF(I445=1,Grupe!$L$22,Grupe!$M$22)</f>
        <v>0</v>
      </c>
      <c r="K445" s="110">
        <f ca="1">IF(Import1!$O$6=4,"--",H445*(100-J445)/100)</f>
        <v>1862</v>
      </c>
      <c r="L445" s="62"/>
      <c r="M445" s="62"/>
      <c r="N445" s="62"/>
      <c r="O445" s="62"/>
    </row>
    <row r="446" spans="1:15" x14ac:dyDescent="0.45">
      <c r="A446" s="179" t="s">
        <v>1685</v>
      </c>
      <c r="B446" s="180">
        <v>73108</v>
      </c>
      <c r="C446" s="181" t="s">
        <v>412</v>
      </c>
      <c r="D446" s="181" t="s">
        <v>249</v>
      </c>
      <c r="E446" s="182" t="s">
        <v>566</v>
      </c>
      <c r="F446" s="183">
        <v>67.2</v>
      </c>
      <c r="G446" s="183">
        <v>160</v>
      </c>
      <c r="H446" s="110">
        <f ca="1">IF(Import1!$O$6=4,"--",VLOOKUP(B446,Import1!A:D,Import1!$O$6+1,0))</f>
        <v>2550</v>
      </c>
      <c r="I446" s="89">
        <v>2</v>
      </c>
      <c r="J446" s="63">
        <f>IF(I446=1,Grupe!$L$22,Grupe!$M$22)</f>
        <v>0</v>
      </c>
      <c r="K446" s="110">
        <f ca="1">IF(Import1!$O$6=4,"--",H446*(100-J446)/100)</f>
        <v>2550</v>
      </c>
      <c r="L446" s="62"/>
      <c r="M446" s="62"/>
      <c r="N446" s="62"/>
      <c r="O446" s="62"/>
    </row>
    <row r="447" spans="1:15" x14ac:dyDescent="0.45">
      <c r="A447" s="179" t="s">
        <v>1686</v>
      </c>
      <c r="B447" s="180">
        <v>73109</v>
      </c>
      <c r="C447" s="181" t="s">
        <v>413</v>
      </c>
      <c r="D447" s="181" t="s">
        <v>249</v>
      </c>
      <c r="E447" s="182">
        <v>11</v>
      </c>
      <c r="F447" s="183">
        <v>76.8</v>
      </c>
      <c r="G447" s="183">
        <v>180</v>
      </c>
      <c r="H447" s="110">
        <f ca="1">IF(Import1!$O$6=4,"--",VLOOKUP(B447,Import1!A:D,Import1!$O$6+1,0))</f>
        <v>2527</v>
      </c>
      <c r="I447" s="89">
        <v>2</v>
      </c>
      <c r="J447" s="63">
        <f>IF(I447=1,Grupe!$L$22,Grupe!$M$22)</f>
        <v>0</v>
      </c>
      <c r="K447" s="110">
        <f ca="1">IF(Import1!$O$6=4,"--",H447*(100-J447)/100)</f>
        <v>2527</v>
      </c>
      <c r="L447" s="62"/>
      <c r="M447" s="62"/>
      <c r="N447" s="62"/>
      <c r="O447" s="62"/>
    </row>
    <row r="448" spans="1:15" x14ac:dyDescent="0.45">
      <c r="A448" s="179" t="s">
        <v>1687</v>
      </c>
      <c r="B448" s="180">
        <v>73110</v>
      </c>
      <c r="C448" s="181" t="s">
        <v>414</v>
      </c>
      <c r="D448" s="181" t="s">
        <v>249</v>
      </c>
      <c r="E448" s="182" t="s">
        <v>634</v>
      </c>
      <c r="F448" s="183">
        <v>100.8</v>
      </c>
      <c r="G448" s="183">
        <v>230</v>
      </c>
      <c r="H448" s="110">
        <f ca="1">IF(Import1!$O$6=4,"--",VLOOKUP(B448,Import1!A:D,Import1!$O$6+1,0))</f>
        <v>3922</v>
      </c>
      <c r="I448" s="89">
        <v>2</v>
      </c>
      <c r="J448" s="63">
        <f>IF(I448=1,Grupe!$L$22,Grupe!$M$22)</f>
        <v>0</v>
      </c>
      <c r="K448" s="110">
        <f ca="1">IF(Import1!$O$6=4,"--",H448*(100-J448)/100)</f>
        <v>3922</v>
      </c>
      <c r="L448" s="62"/>
      <c r="M448" s="62"/>
      <c r="N448" s="62"/>
      <c r="O448" s="62"/>
    </row>
    <row r="449" spans="1:15" x14ac:dyDescent="0.45">
      <c r="A449" s="179" t="s">
        <v>1688</v>
      </c>
      <c r="B449" s="180">
        <v>73111</v>
      </c>
      <c r="C449" s="181" t="s">
        <v>415</v>
      </c>
      <c r="D449" s="181" t="s">
        <v>249</v>
      </c>
      <c r="E449" s="182">
        <v>14</v>
      </c>
      <c r="F449" s="183">
        <v>120</v>
      </c>
      <c r="G449" s="183">
        <v>280</v>
      </c>
      <c r="H449" s="110">
        <f ca="1">IF(Import1!$O$6=4,"--",VLOOKUP(B449,Import1!A:D,Import1!$O$6+1,0))</f>
        <v>4052</v>
      </c>
      <c r="I449" s="89">
        <v>2</v>
      </c>
      <c r="J449" s="63">
        <f>IF(I449=1,Grupe!$L$22,Grupe!$M$22)</f>
        <v>0</v>
      </c>
      <c r="K449" s="110">
        <f ca="1">IF(Import1!$O$6=4,"--",H449*(100-J449)/100)</f>
        <v>4052</v>
      </c>
      <c r="L449" s="62"/>
      <c r="M449" s="62"/>
      <c r="N449" s="62"/>
      <c r="O449" s="62"/>
    </row>
    <row r="450" spans="1:15" x14ac:dyDescent="0.45">
      <c r="A450" s="179" t="s">
        <v>1689</v>
      </c>
      <c r="B450" s="180">
        <v>73112</v>
      </c>
      <c r="C450" s="181" t="s">
        <v>416</v>
      </c>
      <c r="D450" s="181" t="s">
        <v>249</v>
      </c>
      <c r="E450" s="182">
        <v>15</v>
      </c>
      <c r="F450" s="183">
        <v>144</v>
      </c>
      <c r="G450" s="183">
        <v>330</v>
      </c>
      <c r="H450" s="110">
        <f ca="1">IF(Import1!$O$6=4,"--",VLOOKUP(B450,Import1!A:D,Import1!$O$6+1,0))</f>
        <v>5306</v>
      </c>
      <c r="I450" s="89">
        <v>2</v>
      </c>
      <c r="J450" s="63">
        <f>IF(I450=1,Grupe!$L$22,Grupe!$M$22)</f>
        <v>0</v>
      </c>
      <c r="K450" s="110">
        <f ca="1">IF(Import1!$O$6=4,"--",H450*(100-J450)/100)</f>
        <v>5306</v>
      </c>
      <c r="L450" s="62"/>
      <c r="M450" s="62"/>
      <c r="N450" s="62"/>
      <c r="O450" s="62"/>
    </row>
    <row r="451" spans="1:15" x14ac:dyDescent="0.45">
      <c r="A451" s="179" t="s">
        <v>1690</v>
      </c>
      <c r="B451" s="180">
        <v>73113</v>
      </c>
      <c r="C451" s="181" t="s">
        <v>398</v>
      </c>
      <c r="D451" s="181" t="s">
        <v>249</v>
      </c>
      <c r="E451" s="182" t="s">
        <v>663</v>
      </c>
      <c r="F451" s="183">
        <v>14.4</v>
      </c>
      <c r="G451" s="183">
        <v>50</v>
      </c>
      <c r="H451" s="110">
        <f ca="1">IF(Import1!$O$6=4,"--",VLOOKUP(B451,Import1!A:D,Import1!$O$6+1,0))</f>
        <v>501</v>
      </c>
      <c r="I451" s="89">
        <v>2</v>
      </c>
      <c r="J451" s="63">
        <f>IF(I451=1,Grupe!$L$22,Grupe!$M$22)</f>
        <v>0</v>
      </c>
      <c r="K451" s="110">
        <f ca="1">IF(Import1!$O$6=4,"--",H451*(100-J451)/100)</f>
        <v>501</v>
      </c>
      <c r="L451" s="62"/>
      <c r="M451" s="62"/>
      <c r="N451" s="62"/>
      <c r="O451" s="62"/>
    </row>
    <row r="452" spans="1:15" x14ac:dyDescent="0.45">
      <c r="A452" s="179" t="s">
        <v>1691</v>
      </c>
      <c r="B452" s="180">
        <v>73114</v>
      </c>
      <c r="C452" s="181" t="s">
        <v>417</v>
      </c>
      <c r="D452" s="181" t="s">
        <v>249</v>
      </c>
      <c r="E452" s="182" t="s">
        <v>663</v>
      </c>
      <c r="F452" s="183">
        <v>21.6</v>
      </c>
      <c r="G452" s="183">
        <v>65</v>
      </c>
      <c r="H452" s="110">
        <f ca="1">IF(Import1!$O$6=4,"--",VLOOKUP(B452,Import1!A:D,Import1!$O$6+1,0))</f>
        <v>625</v>
      </c>
      <c r="I452" s="89">
        <v>2</v>
      </c>
      <c r="J452" s="63">
        <f>IF(I452=1,Grupe!$L$22,Grupe!$M$22)</f>
        <v>0</v>
      </c>
      <c r="K452" s="110">
        <f ca="1">IF(Import1!$O$6=4,"--",H452*(100-J452)/100)</f>
        <v>625</v>
      </c>
      <c r="L452" s="62"/>
      <c r="M452" s="62"/>
      <c r="N452" s="62"/>
      <c r="O452" s="62"/>
    </row>
    <row r="453" spans="1:15" x14ac:dyDescent="0.45">
      <c r="A453" s="179" t="s">
        <v>1692</v>
      </c>
      <c r="B453" s="180">
        <v>73115</v>
      </c>
      <c r="C453" s="181" t="s">
        <v>418</v>
      </c>
      <c r="D453" s="181" t="s">
        <v>249</v>
      </c>
      <c r="E453" s="182" t="s">
        <v>666</v>
      </c>
      <c r="F453" s="183">
        <v>28.8</v>
      </c>
      <c r="G453" s="183">
        <v>75</v>
      </c>
      <c r="H453" s="110">
        <f ca="1">IF(Import1!$O$6=4,"--",VLOOKUP(B453,Import1!A:D,Import1!$O$6+1,0))</f>
        <v>860</v>
      </c>
      <c r="I453" s="89">
        <v>2</v>
      </c>
      <c r="J453" s="63">
        <f>IF(I453=1,Grupe!$L$22,Grupe!$M$22)</f>
        <v>0</v>
      </c>
      <c r="K453" s="110">
        <f ca="1">IF(Import1!$O$6=4,"--",H453*(100-J453)/100)</f>
        <v>860</v>
      </c>
      <c r="L453" s="62"/>
      <c r="M453" s="62"/>
      <c r="N453" s="62"/>
      <c r="O453" s="62"/>
    </row>
    <row r="454" spans="1:15" x14ac:dyDescent="0.45">
      <c r="A454" s="179" t="s">
        <v>1693</v>
      </c>
      <c r="B454" s="180">
        <v>73116</v>
      </c>
      <c r="C454" s="181" t="s">
        <v>419</v>
      </c>
      <c r="D454" s="181" t="s">
        <v>249</v>
      </c>
      <c r="E454" s="182">
        <v>8</v>
      </c>
      <c r="F454" s="183">
        <v>36</v>
      </c>
      <c r="G454" s="183">
        <v>95</v>
      </c>
      <c r="H454" s="110">
        <f ca="1">IF(Import1!$O$6=4,"--",VLOOKUP(B454,Import1!A:D,Import1!$O$6+1,0))</f>
        <v>1078</v>
      </c>
      <c r="I454" s="89">
        <v>2</v>
      </c>
      <c r="J454" s="63">
        <f>IF(I454=1,Grupe!$L$22,Grupe!$M$22)</f>
        <v>0</v>
      </c>
      <c r="K454" s="110">
        <f ca="1">IF(Import1!$O$6=4,"--",H454*(100-J454)/100)</f>
        <v>1078</v>
      </c>
      <c r="L454" s="62"/>
      <c r="M454" s="62"/>
      <c r="N454" s="62"/>
      <c r="O454" s="62"/>
    </row>
    <row r="455" spans="1:15" x14ac:dyDescent="0.45">
      <c r="A455" s="179" t="s">
        <v>1694</v>
      </c>
      <c r="B455" s="180">
        <v>73117</v>
      </c>
      <c r="C455" s="181" t="s">
        <v>420</v>
      </c>
      <c r="D455" s="181" t="s">
        <v>249</v>
      </c>
      <c r="E455" s="182" t="s">
        <v>623</v>
      </c>
      <c r="F455" s="183">
        <v>43.2</v>
      </c>
      <c r="G455" s="183">
        <v>105</v>
      </c>
      <c r="H455" s="110">
        <f ca="1">IF(Import1!$O$6=4,"--",VLOOKUP(B455,Import1!A:D,Import1!$O$6+1,0))</f>
        <v>1415</v>
      </c>
      <c r="I455" s="89">
        <v>2</v>
      </c>
      <c r="J455" s="63">
        <f>IF(I455=1,Grupe!$L$22,Grupe!$M$22)</f>
        <v>0</v>
      </c>
      <c r="K455" s="110">
        <f ca="1">IF(Import1!$O$6=4,"--",H455*(100-J455)/100)</f>
        <v>1415</v>
      </c>
      <c r="L455" s="62"/>
      <c r="M455" s="62"/>
      <c r="N455" s="62"/>
      <c r="O455" s="62"/>
    </row>
    <row r="456" spans="1:15" x14ac:dyDescent="0.45">
      <c r="A456" s="179" t="s">
        <v>1695</v>
      </c>
      <c r="B456" s="180">
        <v>73118</v>
      </c>
      <c r="C456" s="181" t="s">
        <v>421</v>
      </c>
      <c r="D456" s="181" t="s">
        <v>249</v>
      </c>
      <c r="E456" s="182" t="s">
        <v>623</v>
      </c>
      <c r="F456" s="183">
        <v>50.4</v>
      </c>
      <c r="G456" s="183">
        <v>120</v>
      </c>
      <c r="H456" s="110">
        <f ca="1">IF(Import1!$O$6=4,"--",VLOOKUP(B456,Import1!A:D,Import1!$O$6+1,0))</f>
        <v>1486</v>
      </c>
      <c r="I456" s="89">
        <v>2</v>
      </c>
      <c r="J456" s="63">
        <f>IF(I456=1,Grupe!$L$22,Grupe!$M$22)</f>
        <v>0</v>
      </c>
      <c r="K456" s="110">
        <f ca="1">IF(Import1!$O$6=4,"--",H456*(100-J456)/100)</f>
        <v>1486</v>
      </c>
      <c r="L456" s="62"/>
      <c r="M456" s="62"/>
      <c r="N456" s="62"/>
      <c r="O456" s="62"/>
    </row>
    <row r="457" spans="1:15" x14ac:dyDescent="0.45">
      <c r="A457" s="179" t="s">
        <v>1696</v>
      </c>
      <c r="B457" s="180">
        <v>73119</v>
      </c>
      <c r="C457" s="181" t="s">
        <v>422</v>
      </c>
      <c r="D457" s="181" t="s">
        <v>249</v>
      </c>
      <c r="E457" s="182">
        <v>11</v>
      </c>
      <c r="F457" s="183">
        <v>72</v>
      </c>
      <c r="G457" s="183">
        <v>160</v>
      </c>
      <c r="H457" s="110">
        <f ca="1">IF(Import1!$O$6=4,"--",VLOOKUP(B457,Import1!A:D,Import1!$O$6+1,0))</f>
        <v>2279</v>
      </c>
      <c r="I457" s="89">
        <v>2</v>
      </c>
      <c r="J457" s="63">
        <f>IF(I457=1,Grupe!$L$22,Grupe!$M$22)</f>
        <v>0</v>
      </c>
      <c r="K457" s="110">
        <f ca="1">IF(Import1!$O$6=4,"--",H457*(100-J457)/100)</f>
        <v>2279</v>
      </c>
      <c r="L457" s="62"/>
      <c r="M457" s="62"/>
      <c r="N457" s="62"/>
      <c r="O457" s="62"/>
    </row>
    <row r="458" spans="1:15" x14ac:dyDescent="0.45">
      <c r="A458" s="179" t="s">
        <v>1697</v>
      </c>
      <c r="B458" s="180">
        <v>73120</v>
      </c>
      <c r="C458" s="181" t="s">
        <v>423</v>
      </c>
      <c r="D458" s="181" t="s">
        <v>249</v>
      </c>
      <c r="E458" s="182">
        <v>11.5</v>
      </c>
      <c r="F458" s="183">
        <v>86.4</v>
      </c>
      <c r="G458" s="183">
        <v>180</v>
      </c>
      <c r="H458" s="110">
        <f ca="1">IF(Import1!$O$6=4,"--",VLOOKUP(B458,Import1!A:D,Import1!$O$6+1,0))</f>
        <v>2583</v>
      </c>
      <c r="I458" s="89">
        <v>2</v>
      </c>
      <c r="J458" s="63">
        <f>IF(I458=1,Grupe!$L$22,Grupe!$M$22)</f>
        <v>0</v>
      </c>
      <c r="K458" s="110">
        <f ca="1">IF(Import1!$O$6=4,"--",H458*(100-J458)/100)</f>
        <v>2583</v>
      </c>
      <c r="L458" s="62"/>
      <c r="M458" s="62"/>
      <c r="N458" s="62"/>
      <c r="O458" s="62"/>
    </row>
    <row r="459" spans="1:15" x14ac:dyDescent="0.45">
      <c r="A459" s="179" t="s">
        <v>1698</v>
      </c>
      <c r="B459" s="180">
        <v>73121</v>
      </c>
      <c r="C459" s="181" t="s">
        <v>424</v>
      </c>
      <c r="D459" s="181" t="s">
        <v>249</v>
      </c>
      <c r="E459" s="182" t="s">
        <v>634</v>
      </c>
      <c r="F459" s="183">
        <v>115.2</v>
      </c>
      <c r="G459" s="183">
        <v>240</v>
      </c>
      <c r="H459" s="110">
        <f ca="1">IF(Import1!$O$6=4,"--",VLOOKUP(B459,Import1!A:D,Import1!$O$6+1,0))</f>
        <v>3541</v>
      </c>
      <c r="I459" s="89">
        <v>2</v>
      </c>
      <c r="J459" s="63">
        <f>IF(I459=1,Grupe!$L$22,Grupe!$M$22)</f>
        <v>0</v>
      </c>
      <c r="K459" s="110">
        <f ca="1">IF(Import1!$O$6=4,"--",H459*(100-J459)/100)</f>
        <v>3541</v>
      </c>
      <c r="L459" s="62"/>
      <c r="M459" s="62"/>
      <c r="N459" s="62"/>
      <c r="O459" s="62"/>
    </row>
    <row r="460" spans="1:15" x14ac:dyDescent="0.45">
      <c r="A460" s="179" t="s">
        <v>1699</v>
      </c>
      <c r="B460" s="180">
        <v>73122</v>
      </c>
      <c r="C460" s="181" t="s">
        <v>425</v>
      </c>
      <c r="D460" s="181" t="s">
        <v>249</v>
      </c>
      <c r="E460" s="182">
        <v>14</v>
      </c>
      <c r="F460" s="183">
        <v>151.19999999999999</v>
      </c>
      <c r="G460" s="183">
        <v>310</v>
      </c>
      <c r="H460" s="110">
        <f ca="1">IF(Import1!$O$6=4,"--",VLOOKUP(B460,Import1!A:D,Import1!$O$6+1,0))</f>
        <v>4963</v>
      </c>
      <c r="I460" s="89">
        <v>2</v>
      </c>
      <c r="J460" s="63">
        <f>IF(I460=1,Grupe!$L$22,Grupe!$M$22)</f>
        <v>0</v>
      </c>
      <c r="K460" s="110">
        <f ca="1">IF(Import1!$O$6=4,"--",H460*(100-J460)/100)</f>
        <v>4963</v>
      </c>
      <c r="L460" s="62"/>
      <c r="M460" s="62"/>
      <c r="N460" s="62"/>
      <c r="O460" s="62"/>
    </row>
    <row r="461" spans="1:15" x14ac:dyDescent="0.45">
      <c r="A461" s="179" t="s">
        <v>1700</v>
      </c>
      <c r="B461" s="180">
        <v>73123</v>
      </c>
      <c r="C461" s="181" t="s">
        <v>426</v>
      </c>
      <c r="D461" s="181" t="s">
        <v>249</v>
      </c>
      <c r="E461" s="182" t="s">
        <v>642</v>
      </c>
      <c r="F461" s="183">
        <v>180</v>
      </c>
      <c r="G461" s="183">
        <v>390</v>
      </c>
      <c r="H461" s="110">
        <f ca="1">IF(Import1!$O$6=4,"--",VLOOKUP(B461,Import1!A:D,Import1!$O$6+1,0))</f>
        <v>5623</v>
      </c>
      <c r="I461" s="89">
        <v>2</v>
      </c>
      <c r="J461" s="63">
        <f>IF(I461=1,Grupe!$L$22,Grupe!$M$22)</f>
        <v>0</v>
      </c>
      <c r="K461" s="110">
        <f ca="1">IF(Import1!$O$6=4,"--",H461*(100-J461)/100)</f>
        <v>5623</v>
      </c>
      <c r="L461" s="62"/>
      <c r="M461" s="62"/>
      <c r="N461" s="62"/>
      <c r="O461" s="62"/>
    </row>
    <row r="462" spans="1:15" x14ac:dyDescent="0.45">
      <c r="A462" s="179" t="s">
        <v>1701</v>
      </c>
      <c r="B462" s="180">
        <v>73124</v>
      </c>
      <c r="C462" s="181" t="s">
        <v>427</v>
      </c>
      <c r="D462" s="181" t="s">
        <v>249</v>
      </c>
      <c r="E462" s="182" t="s">
        <v>643</v>
      </c>
      <c r="F462" s="183">
        <v>244.8</v>
      </c>
      <c r="G462" s="183">
        <v>530</v>
      </c>
      <c r="H462" s="110">
        <f ca="1">IF(Import1!$O$6=4,"--",VLOOKUP(B462,Import1!A:D,Import1!$O$6+1,0))</f>
        <v>7883</v>
      </c>
      <c r="I462" s="89">
        <v>2</v>
      </c>
      <c r="J462" s="63">
        <f>IF(I462=1,Grupe!$L$22,Grupe!$M$22)</f>
        <v>0</v>
      </c>
      <c r="K462" s="110">
        <f ca="1">IF(Import1!$O$6=4,"--",H462*(100-J462)/100)</f>
        <v>7883</v>
      </c>
      <c r="L462" s="62"/>
      <c r="M462" s="62"/>
      <c r="N462" s="62"/>
      <c r="O462" s="62"/>
    </row>
    <row r="463" spans="1:15" x14ac:dyDescent="0.45">
      <c r="A463" s="179" t="s">
        <v>1702</v>
      </c>
      <c r="B463" s="180">
        <v>73125</v>
      </c>
      <c r="C463" s="181" t="s">
        <v>399</v>
      </c>
      <c r="D463" s="181" t="s">
        <v>249</v>
      </c>
      <c r="E463" s="182">
        <v>7</v>
      </c>
      <c r="F463" s="183">
        <v>19.2</v>
      </c>
      <c r="G463" s="183">
        <v>65</v>
      </c>
      <c r="H463" s="110">
        <f ca="1">IF(Import1!$O$6=4,"--",VLOOKUP(B463,Import1!A:D,Import1!$O$6+1,0))</f>
        <v>639</v>
      </c>
      <c r="I463" s="89">
        <v>2</v>
      </c>
      <c r="J463" s="63">
        <f>IF(I463=1,Grupe!$L$22,Grupe!$M$22)</f>
        <v>0</v>
      </c>
      <c r="K463" s="110">
        <f ca="1">IF(Import1!$O$6=4,"--",H463*(100-J463)/100)</f>
        <v>639</v>
      </c>
      <c r="L463" s="62"/>
      <c r="M463" s="62"/>
      <c r="N463" s="62"/>
      <c r="O463" s="62"/>
    </row>
    <row r="464" spans="1:15" x14ac:dyDescent="0.45">
      <c r="A464" s="179" t="s">
        <v>1703</v>
      </c>
      <c r="B464" s="180">
        <v>73126</v>
      </c>
      <c r="C464" s="181" t="s">
        <v>428</v>
      </c>
      <c r="D464" s="181" t="s">
        <v>249</v>
      </c>
      <c r="E464" s="182">
        <v>7.5</v>
      </c>
      <c r="F464" s="183">
        <v>28.8</v>
      </c>
      <c r="G464" s="183">
        <v>75</v>
      </c>
      <c r="H464" s="110">
        <f ca="1">IF(Import1!$O$6=4,"--",VLOOKUP(B464,Import1!A:D,Import1!$O$6+1,0))</f>
        <v>837</v>
      </c>
      <c r="I464" s="89">
        <v>2</v>
      </c>
      <c r="J464" s="63">
        <f>IF(I464=1,Grupe!$L$22,Grupe!$M$22)</f>
        <v>0</v>
      </c>
      <c r="K464" s="110">
        <f ca="1">IF(Import1!$O$6=4,"--",H464*(100-J464)/100)</f>
        <v>837</v>
      </c>
      <c r="L464" s="62"/>
      <c r="M464" s="62"/>
      <c r="N464" s="62"/>
      <c r="O464" s="62"/>
    </row>
    <row r="465" spans="1:15" x14ac:dyDescent="0.45">
      <c r="A465" s="179" t="s">
        <v>1704</v>
      </c>
      <c r="B465" s="180">
        <v>73127</v>
      </c>
      <c r="C465" s="181" t="s">
        <v>429</v>
      </c>
      <c r="D465" s="181" t="s">
        <v>249</v>
      </c>
      <c r="E465" s="182">
        <v>8</v>
      </c>
      <c r="F465" s="183">
        <v>38.4</v>
      </c>
      <c r="G465" s="183">
        <v>95</v>
      </c>
      <c r="H465" s="110">
        <f ca="1">IF(Import1!$O$6=4,"--",VLOOKUP(B465,Import1!A:D,Import1!$O$6+1,0))</f>
        <v>1094</v>
      </c>
      <c r="I465" s="89">
        <v>2</v>
      </c>
      <c r="J465" s="63">
        <f>IF(I465=1,Grupe!$L$22,Grupe!$M$22)</f>
        <v>0</v>
      </c>
      <c r="K465" s="110">
        <f ca="1">IF(Import1!$O$6=4,"--",H465*(100-J465)/100)</f>
        <v>1094</v>
      </c>
      <c r="L465" s="62"/>
      <c r="M465" s="62"/>
      <c r="N465" s="62"/>
      <c r="O465" s="62"/>
    </row>
    <row r="466" spans="1:15" x14ac:dyDescent="0.45">
      <c r="A466" s="179" t="s">
        <v>1705</v>
      </c>
      <c r="B466" s="180">
        <v>73128</v>
      </c>
      <c r="C466" s="181" t="s">
        <v>430</v>
      </c>
      <c r="D466" s="181" t="s">
        <v>249</v>
      </c>
      <c r="E466" s="182" t="s">
        <v>623</v>
      </c>
      <c r="F466" s="183">
        <v>48</v>
      </c>
      <c r="G466" s="183">
        <v>120</v>
      </c>
      <c r="H466" s="110">
        <f ca="1">IF(Import1!$O$6=4,"--",VLOOKUP(B466,Import1!A:D,Import1!$O$6+1,0))</f>
        <v>1394</v>
      </c>
      <c r="I466" s="89">
        <v>2</v>
      </c>
      <c r="J466" s="63">
        <f>IF(I466=1,Grupe!$L$22,Grupe!$M$22)</f>
        <v>0</v>
      </c>
      <c r="K466" s="110">
        <f ca="1">IF(Import1!$O$6=4,"--",H466*(100-J466)/100)</f>
        <v>1394</v>
      </c>
      <c r="L466" s="62"/>
      <c r="M466" s="62"/>
      <c r="N466" s="62"/>
      <c r="O466" s="62"/>
    </row>
    <row r="467" spans="1:15" x14ac:dyDescent="0.45">
      <c r="A467" s="179" t="s">
        <v>1706</v>
      </c>
      <c r="B467" s="180">
        <v>73129</v>
      </c>
      <c r="C467" s="181" t="s">
        <v>431</v>
      </c>
      <c r="D467" s="181" t="s">
        <v>249</v>
      </c>
      <c r="E467" s="182">
        <v>9</v>
      </c>
      <c r="F467" s="183">
        <v>67.2</v>
      </c>
      <c r="G467" s="183">
        <v>140</v>
      </c>
      <c r="H467" s="110">
        <f ca="1">IF(Import1!$O$6=4,"--",VLOOKUP(B467,Import1!A:D,Import1!$O$6+1,0))</f>
        <v>1930</v>
      </c>
      <c r="I467" s="89">
        <v>2</v>
      </c>
      <c r="J467" s="63">
        <f>IF(I467=1,Grupe!$L$22,Grupe!$M$22)</f>
        <v>0</v>
      </c>
      <c r="K467" s="110">
        <f ca="1">IF(Import1!$O$6=4,"--",H467*(100-J467)/100)</f>
        <v>1930</v>
      </c>
      <c r="L467" s="62"/>
      <c r="M467" s="62"/>
      <c r="N467" s="62"/>
      <c r="O467" s="62"/>
    </row>
    <row r="468" spans="1:15" x14ac:dyDescent="0.45">
      <c r="A468" s="179" t="s">
        <v>1707</v>
      </c>
      <c r="B468" s="180">
        <v>73130</v>
      </c>
      <c r="C468" s="181" t="s">
        <v>432</v>
      </c>
      <c r="D468" s="181" t="s">
        <v>249</v>
      </c>
      <c r="E468" s="182" t="s">
        <v>567</v>
      </c>
      <c r="F468" s="183">
        <v>96</v>
      </c>
      <c r="G468" s="183">
        <v>200</v>
      </c>
      <c r="H468" s="110">
        <f ca="1">IF(Import1!$O$6=4,"--",VLOOKUP(B468,Import1!A:D,Import1!$O$6+1,0))</f>
        <v>2873</v>
      </c>
      <c r="I468" s="89">
        <v>2</v>
      </c>
      <c r="J468" s="63">
        <f>IF(I468=1,Grupe!$L$22,Grupe!$M$22)</f>
        <v>0</v>
      </c>
      <c r="K468" s="110">
        <f ca="1">IF(Import1!$O$6=4,"--",H468*(100-J468)/100)</f>
        <v>2873</v>
      </c>
      <c r="L468" s="62"/>
      <c r="M468" s="62"/>
      <c r="N468" s="62"/>
      <c r="O468" s="62"/>
    </row>
    <row r="469" spans="1:15" x14ac:dyDescent="0.45">
      <c r="A469" s="179" t="s">
        <v>1708</v>
      </c>
      <c r="B469" s="180">
        <v>73131</v>
      </c>
      <c r="C469" s="181" t="s">
        <v>433</v>
      </c>
      <c r="D469" s="181" t="s">
        <v>249</v>
      </c>
      <c r="E469" s="182">
        <v>12</v>
      </c>
      <c r="F469" s="183">
        <v>115.2</v>
      </c>
      <c r="G469" s="183">
        <v>220</v>
      </c>
      <c r="H469" s="110">
        <f ca="1">IF(Import1!$O$6=4,"--",VLOOKUP(B469,Import1!A:D,Import1!$O$6+1,0))</f>
        <v>3176</v>
      </c>
      <c r="I469" s="89">
        <v>2</v>
      </c>
      <c r="J469" s="63">
        <f>IF(I469=1,Grupe!$L$22,Grupe!$M$22)</f>
        <v>0</v>
      </c>
      <c r="K469" s="110">
        <f ca="1">IF(Import1!$O$6=4,"--",H469*(100-J469)/100)</f>
        <v>3176</v>
      </c>
      <c r="L469" s="62"/>
      <c r="M469" s="62"/>
      <c r="N469" s="62"/>
      <c r="O469" s="62"/>
    </row>
    <row r="470" spans="1:15" x14ac:dyDescent="0.45">
      <c r="A470" s="179" t="s">
        <v>1709</v>
      </c>
      <c r="B470" s="180">
        <v>73132</v>
      </c>
      <c r="C470" s="181" t="s">
        <v>434</v>
      </c>
      <c r="D470" s="181" t="s">
        <v>249</v>
      </c>
      <c r="E470" s="182">
        <v>13</v>
      </c>
      <c r="F470" s="183">
        <v>134.4</v>
      </c>
      <c r="G470" s="183">
        <v>270</v>
      </c>
      <c r="H470" s="110">
        <f ca="1">IF(Import1!$O$6=4,"--",VLOOKUP(B470,Import1!A:D,Import1!$O$6+1,0))</f>
        <v>3551</v>
      </c>
      <c r="I470" s="89">
        <v>2</v>
      </c>
      <c r="J470" s="63">
        <f>IF(I470=1,Grupe!$L$22,Grupe!$M$22)</f>
        <v>0</v>
      </c>
      <c r="K470" s="110">
        <f ca="1">IF(Import1!$O$6=4,"--",H470*(100-J470)/100)</f>
        <v>3551</v>
      </c>
      <c r="L470" s="62"/>
      <c r="M470" s="62"/>
      <c r="N470" s="62"/>
      <c r="O470" s="62"/>
    </row>
    <row r="471" spans="1:15" x14ac:dyDescent="0.45">
      <c r="A471" s="179" t="s">
        <v>1710</v>
      </c>
      <c r="B471" s="180">
        <v>73133</v>
      </c>
      <c r="C471" s="181" t="s">
        <v>435</v>
      </c>
      <c r="D471" s="181" t="s">
        <v>249</v>
      </c>
      <c r="E471" s="182">
        <v>14</v>
      </c>
      <c r="F471" s="183">
        <v>153.6</v>
      </c>
      <c r="G471" s="183">
        <v>300</v>
      </c>
      <c r="H471" s="110">
        <f ca="1">IF(Import1!$O$6=4,"--",VLOOKUP(B471,Import1!A:D,Import1!$O$6+1,0))</f>
        <v>4625</v>
      </c>
      <c r="I471" s="89">
        <v>2</v>
      </c>
      <c r="J471" s="63">
        <f>IF(I471=1,Grupe!$L$22,Grupe!$M$22)</f>
        <v>0</v>
      </c>
      <c r="K471" s="110">
        <f ca="1">IF(Import1!$O$6=4,"--",H471*(100-J471)/100)</f>
        <v>4625</v>
      </c>
      <c r="L471" s="62"/>
      <c r="M471" s="62"/>
      <c r="N471" s="62"/>
      <c r="O471" s="62"/>
    </row>
    <row r="472" spans="1:15" x14ac:dyDescent="0.45">
      <c r="A472" s="179" t="s">
        <v>1711</v>
      </c>
      <c r="B472" s="180">
        <v>73134</v>
      </c>
      <c r="C472" s="181" t="s">
        <v>436</v>
      </c>
      <c r="D472" s="181" t="s">
        <v>249</v>
      </c>
      <c r="E472" s="182" t="s">
        <v>598</v>
      </c>
      <c r="F472" s="183">
        <v>172.8</v>
      </c>
      <c r="G472" s="183">
        <v>330</v>
      </c>
      <c r="H472" s="110">
        <f ca="1">IF(Import1!$O$6=4,"--",VLOOKUP(B472,Import1!A:D,Import1!$O$6+1,0))</f>
        <v>5073</v>
      </c>
      <c r="I472" s="89">
        <v>2</v>
      </c>
      <c r="J472" s="63">
        <f>IF(I472=1,Grupe!$L$22,Grupe!$M$22)</f>
        <v>0</v>
      </c>
      <c r="K472" s="110">
        <f ca="1">IF(Import1!$O$6=4,"--",H472*(100-J472)/100)</f>
        <v>5073</v>
      </c>
      <c r="L472" s="62"/>
      <c r="M472" s="62"/>
      <c r="N472" s="62"/>
      <c r="O472" s="62"/>
    </row>
    <row r="473" spans="1:15" x14ac:dyDescent="0.45">
      <c r="A473" s="179" t="s">
        <v>1712</v>
      </c>
      <c r="B473" s="180">
        <v>73135</v>
      </c>
      <c r="C473" s="181" t="s">
        <v>437</v>
      </c>
      <c r="D473" s="181" t="s">
        <v>249</v>
      </c>
      <c r="E473" s="182" t="s">
        <v>611</v>
      </c>
      <c r="F473" s="183">
        <v>201.6</v>
      </c>
      <c r="G473" s="183">
        <v>390</v>
      </c>
      <c r="H473" s="110">
        <f ca="1">IF(Import1!$O$6=4,"--",VLOOKUP(B473,Import1!A:D,Import1!$O$6+1,0))</f>
        <v>6167</v>
      </c>
      <c r="I473" s="89">
        <v>2</v>
      </c>
      <c r="J473" s="63">
        <f>IF(I473=1,Grupe!$L$22,Grupe!$M$22)</f>
        <v>0</v>
      </c>
      <c r="K473" s="110">
        <f ca="1">IF(Import1!$O$6=4,"--",H473*(100-J473)/100)</f>
        <v>6167</v>
      </c>
      <c r="L473" s="62"/>
      <c r="M473" s="62"/>
      <c r="N473" s="62"/>
      <c r="O473" s="62"/>
    </row>
    <row r="474" spans="1:15" x14ac:dyDescent="0.45">
      <c r="A474" s="179" t="s">
        <v>1713</v>
      </c>
      <c r="B474" s="180">
        <v>73136</v>
      </c>
      <c r="C474" s="181" t="s">
        <v>438</v>
      </c>
      <c r="D474" s="181" t="s">
        <v>249</v>
      </c>
      <c r="E474" s="182" t="s">
        <v>691</v>
      </c>
      <c r="F474" s="183">
        <v>240</v>
      </c>
      <c r="G474" s="183">
        <v>480</v>
      </c>
      <c r="H474" s="110">
        <f ca="1">IF(Import1!$O$6=4,"--",VLOOKUP(B474,Import1!A:D,Import1!$O$6+1,0))</f>
        <v>6837</v>
      </c>
      <c r="I474" s="89">
        <v>2</v>
      </c>
      <c r="J474" s="63">
        <f>IF(I474=1,Grupe!$L$22,Grupe!$M$22)</f>
        <v>0</v>
      </c>
      <c r="K474" s="110">
        <f ca="1">IF(Import1!$O$6=4,"--",H474*(100-J474)/100)</f>
        <v>6837</v>
      </c>
      <c r="L474" s="62"/>
      <c r="M474" s="62"/>
      <c r="N474" s="62"/>
      <c r="O474" s="62"/>
    </row>
    <row r="475" spans="1:15" x14ac:dyDescent="0.45">
      <c r="A475" s="179" t="s">
        <v>1714</v>
      </c>
      <c r="B475" s="180">
        <v>73137</v>
      </c>
      <c r="C475" s="181" t="s">
        <v>439</v>
      </c>
      <c r="D475" s="181" t="s">
        <v>249</v>
      </c>
      <c r="E475" s="182">
        <v>20</v>
      </c>
      <c r="F475" s="183">
        <v>326.39999999999998</v>
      </c>
      <c r="G475" s="183">
        <v>640</v>
      </c>
      <c r="H475" s="110">
        <f ca="1">IF(Import1!$O$6=4,"--",VLOOKUP(B475,Import1!A:D,Import1!$O$6+1,0))</f>
        <v>10081</v>
      </c>
      <c r="I475" s="89">
        <v>2</v>
      </c>
      <c r="J475" s="63">
        <f>IF(I475=1,Grupe!$L$22,Grupe!$M$22)</f>
        <v>0</v>
      </c>
      <c r="K475" s="110">
        <f ca="1">IF(Import1!$O$6=4,"--",H475*(100-J475)/100)</f>
        <v>10081</v>
      </c>
      <c r="L475" s="62"/>
      <c r="M475" s="62"/>
      <c r="N475" s="62"/>
      <c r="O475" s="62"/>
    </row>
    <row r="476" spans="1:15" x14ac:dyDescent="0.45">
      <c r="A476" s="179" t="s">
        <v>1715</v>
      </c>
      <c r="B476" s="180">
        <v>73138</v>
      </c>
      <c r="C476" s="181" t="s">
        <v>400</v>
      </c>
      <c r="D476" s="181" t="s">
        <v>249</v>
      </c>
      <c r="E476" s="182" t="s">
        <v>666</v>
      </c>
      <c r="F476" s="183">
        <v>28.8</v>
      </c>
      <c r="G476" s="183">
        <v>80</v>
      </c>
      <c r="H476" s="110">
        <f ca="1">IF(Import1!$O$6=4,"--",VLOOKUP(B476,Import1!A:D,Import1!$O$6+1,0))</f>
        <v>863</v>
      </c>
      <c r="I476" s="89">
        <v>2</v>
      </c>
      <c r="J476" s="63">
        <f>IF(I476=1,Grupe!$L$22,Grupe!$M$22)</f>
        <v>0</v>
      </c>
      <c r="K476" s="110">
        <f ca="1">IF(Import1!$O$6=4,"--",H476*(100-J476)/100)</f>
        <v>863</v>
      </c>
      <c r="L476" s="62"/>
      <c r="M476" s="62"/>
      <c r="N476" s="62"/>
      <c r="O476" s="62"/>
    </row>
    <row r="477" spans="1:15" x14ac:dyDescent="0.45">
      <c r="A477" s="179" t="s">
        <v>1716</v>
      </c>
      <c r="B477" s="180">
        <v>73139</v>
      </c>
      <c r="C477" s="181" t="s">
        <v>440</v>
      </c>
      <c r="D477" s="181" t="s">
        <v>249</v>
      </c>
      <c r="E477" s="182">
        <v>8</v>
      </c>
      <c r="F477" s="183">
        <v>43.2</v>
      </c>
      <c r="G477" s="183">
        <v>100</v>
      </c>
      <c r="H477" s="110">
        <f ca="1">IF(Import1!$O$6=4,"--",VLOOKUP(B477,Import1!A:D,Import1!$O$6+1,0))</f>
        <v>1079</v>
      </c>
      <c r="I477" s="89">
        <v>2</v>
      </c>
      <c r="J477" s="63">
        <f>IF(I477=1,Grupe!$L$22,Grupe!$M$22)</f>
        <v>0</v>
      </c>
      <c r="K477" s="110">
        <f ca="1">IF(Import1!$O$6=4,"--",H477*(100-J477)/100)</f>
        <v>1079</v>
      </c>
      <c r="L477" s="62"/>
      <c r="M477" s="62"/>
      <c r="N477" s="62"/>
      <c r="O477" s="62"/>
    </row>
    <row r="478" spans="1:15" x14ac:dyDescent="0.45">
      <c r="A478" s="179" t="s">
        <v>1717</v>
      </c>
      <c r="B478" s="180">
        <v>73140</v>
      </c>
      <c r="C478" s="181" t="s">
        <v>441</v>
      </c>
      <c r="D478" s="181" t="s">
        <v>249</v>
      </c>
      <c r="E478" s="182" t="s">
        <v>623</v>
      </c>
      <c r="F478" s="183">
        <v>57.6</v>
      </c>
      <c r="G478" s="183">
        <v>120</v>
      </c>
      <c r="H478" s="110">
        <f ca="1">IF(Import1!$O$6=4,"--",VLOOKUP(B478,Import1!A:D,Import1!$O$6+1,0))</f>
        <v>1476</v>
      </c>
      <c r="I478" s="89">
        <v>2</v>
      </c>
      <c r="J478" s="63">
        <f>IF(I478=1,Grupe!$L$22,Grupe!$M$22)</f>
        <v>0</v>
      </c>
      <c r="K478" s="110">
        <f ca="1">IF(Import1!$O$6=4,"--",H478*(100-J478)/100)</f>
        <v>1476</v>
      </c>
      <c r="L478" s="62"/>
      <c r="M478" s="62"/>
      <c r="N478" s="62"/>
      <c r="O478" s="62"/>
    </row>
    <row r="479" spans="1:15" x14ac:dyDescent="0.45">
      <c r="A479" s="179" t="s">
        <v>1718</v>
      </c>
      <c r="B479" s="180">
        <v>73141</v>
      </c>
      <c r="C479" s="181" t="s">
        <v>442</v>
      </c>
      <c r="D479" s="181" t="s">
        <v>249</v>
      </c>
      <c r="E479" s="182" t="s">
        <v>624</v>
      </c>
      <c r="F479" s="183">
        <v>72</v>
      </c>
      <c r="G479" s="183">
        <v>150</v>
      </c>
      <c r="H479" s="110">
        <f ca="1">IF(Import1!$O$6=4,"--",VLOOKUP(B479,Import1!A:D,Import1!$O$6+1,0))</f>
        <v>1829</v>
      </c>
      <c r="I479" s="89">
        <v>2</v>
      </c>
      <c r="J479" s="63">
        <f>IF(I479=1,Grupe!$L$22,Grupe!$M$22)</f>
        <v>0</v>
      </c>
      <c r="K479" s="110">
        <f ca="1">IF(Import1!$O$6=4,"--",H479*(100-J479)/100)</f>
        <v>1829</v>
      </c>
      <c r="L479" s="62"/>
      <c r="M479" s="62"/>
      <c r="N479" s="62"/>
      <c r="O479" s="62"/>
    </row>
    <row r="480" spans="1:15" x14ac:dyDescent="0.45">
      <c r="A480" s="179" t="s">
        <v>1719</v>
      </c>
      <c r="B480" s="180">
        <v>73142</v>
      </c>
      <c r="C480" s="181" t="s">
        <v>443</v>
      </c>
      <c r="D480" s="181" t="s">
        <v>249</v>
      </c>
      <c r="E480" s="182" t="s">
        <v>566</v>
      </c>
      <c r="F480" s="183">
        <v>86.4</v>
      </c>
      <c r="G480" s="183">
        <v>170</v>
      </c>
      <c r="H480" s="110">
        <f ca="1">IF(Import1!$O$6=4,"--",VLOOKUP(B480,Import1!A:D,Import1!$O$6+1,0))</f>
        <v>2719</v>
      </c>
      <c r="I480" s="89">
        <v>2</v>
      </c>
      <c r="J480" s="63">
        <f>IF(I480=1,Grupe!$L$22,Grupe!$M$22)</f>
        <v>0</v>
      </c>
      <c r="K480" s="110">
        <f ca="1">IF(Import1!$O$6=4,"--",H480*(100-J480)/100)</f>
        <v>2719</v>
      </c>
      <c r="L480" s="62"/>
      <c r="M480" s="62"/>
      <c r="N480" s="62"/>
      <c r="O480" s="62"/>
    </row>
    <row r="481" spans="1:15" x14ac:dyDescent="0.45">
      <c r="A481" s="179" t="s">
        <v>1720</v>
      </c>
      <c r="B481" s="180">
        <v>73143</v>
      </c>
      <c r="C481" s="181" t="s">
        <v>444</v>
      </c>
      <c r="D481" s="181" t="s">
        <v>249</v>
      </c>
      <c r="E481" s="182" t="s">
        <v>566</v>
      </c>
      <c r="F481" s="183">
        <v>100.8</v>
      </c>
      <c r="G481" s="183">
        <v>190</v>
      </c>
      <c r="H481" s="110">
        <f ca="1">IF(Import1!$O$6=4,"--",VLOOKUP(B481,Import1!A:D,Import1!$O$6+1,0))</f>
        <v>2547</v>
      </c>
      <c r="I481" s="89">
        <v>2</v>
      </c>
      <c r="J481" s="63">
        <f>IF(I481=1,Grupe!$L$22,Grupe!$M$22)</f>
        <v>0</v>
      </c>
      <c r="K481" s="110">
        <f ca="1">IF(Import1!$O$6=4,"--",H481*(100-J481)/100)</f>
        <v>2547</v>
      </c>
      <c r="L481" s="62"/>
      <c r="M481" s="62"/>
      <c r="N481" s="62"/>
      <c r="O481" s="62"/>
    </row>
    <row r="482" spans="1:15" x14ac:dyDescent="0.45">
      <c r="A482" s="179" t="s">
        <v>1721</v>
      </c>
      <c r="B482" s="180">
        <v>73144</v>
      </c>
      <c r="C482" s="181" t="s">
        <v>445</v>
      </c>
      <c r="D482" s="181" t="s">
        <v>249</v>
      </c>
      <c r="E482" s="182" t="s">
        <v>570</v>
      </c>
      <c r="F482" s="183">
        <v>144</v>
      </c>
      <c r="G482" s="183">
        <v>290</v>
      </c>
      <c r="H482" s="110">
        <f ca="1">IF(Import1!$O$6=4,"--",VLOOKUP(B482,Import1!A:D,Import1!$O$6+1,0))</f>
        <v>3894</v>
      </c>
      <c r="I482" s="89">
        <v>2</v>
      </c>
      <c r="J482" s="63">
        <f>IF(I482=1,Grupe!$L$22,Grupe!$M$22)</f>
        <v>0</v>
      </c>
      <c r="K482" s="110">
        <f ca="1">IF(Import1!$O$6=4,"--",H482*(100-J482)/100)</f>
        <v>3894</v>
      </c>
      <c r="L482" s="62"/>
      <c r="M482" s="62"/>
      <c r="N482" s="62"/>
      <c r="O482" s="62"/>
    </row>
    <row r="483" spans="1:15" x14ac:dyDescent="0.45">
      <c r="A483" s="179" t="s">
        <v>1722</v>
      </c>
      <c r="B483" s="180">
        <v>73145</v>
      </c>
      <c r="C483" s="181" t="s">
        <v>446</v>
      </c>
      <c r="D483" s="181" t="s">
        <v>249</v>
      </c>
      <c r="E483" s="182">
        <v>14</v>
      </c>
      <c r="F483" s="183">
        <v>172.8</v>
      </c>
      <c r="G483" s="183">
        <v>320</v>
      </c>
      <c r="H483" s="110">
        <f ca="1">IF(Import1!$O$6=4,"--",VLOOKUP(B483,Import1!A:D,Import1!$O$6+1,0))</f>
        <v>4595</v>
      </c>
      <c r="I483" s="89">
        <v>2</v>
      </c>
      <c r="J483" s="63">
        <f>IF(I483=1,Grupe!$L$22,Grupe!$M$22)</f>
        <v>0</v>
      </c>
      <c r="K483" s="110">
        <f ca="1">IF(Import1!$O$6=4,"--",H483*(100-J483)/100)</f>
        <v>4595</v>
      </c>
      <c r="L483" s="62"/>
      <c r="M483" s="62"/>
      <c r="N483" s="62"/>
      <c r="O483" s="62"/>
    </row>
    <row r="484" spans="1:15" x14ac:dyDescent="0.45">
      <c r="A484" s="179" t="s">
        <v>1723</v>
      </c>
      <c r="B484" s="180">
        <v>73146</v>
      </c>
      <c r="C484" s="181" t="s">
        <v>447</v>
      </c>
      <c r="D484" s="181" t="s">
        <v>249</v>
      </c>
      <c r="E484" s="182">
        <v>15</v>
      </c>
      <c r="F484" s="183">
        <v>201.6</v>
      </c>
      <c r="G484" s="183">
        <v>380</v>
      </c>
      <c r="H484" s="110">
        <f ca="1">IF(Import1!$O$6=4,"--",VLOOKUP(B484,Import1!A:D,Import1!$O$6+1,0))</f>
        <v>5611</v>
      </c>
      <c r="I484" s="89">
        <v>2</v>
      </c>
      <c r="J484" s="63">
        <f>IF(I484=1,Grupe!$L$22,Grupe!$M$22)</f>
        <v>0</v>
      </c>
      <c r="K484" s="110">
        <f ca="1">IF(Import1!$O$6=4,"--",H484*(100-J484)/100)</f>
        <v>5611</v>
      </c>
      <c r="L484" s="62"/>
      <c r="M484" s="62"/>
      <c r="N484" s="62"/>
      <c r="O484" s="62"/>
    </row>
    <row r="485" spans="1:15" x14ac:dyDescent="0.45">
      <c r="A485" s="179" t="s">
        <v>1724</v>
      </c>
      <c r="B485" s="180">
        <v>73147</v>
      </c>
      <c r="C485" s="181" t="s">
        <v>448</v>
      </c>
      <c r="D485" s="181" t="s">
        <v>249</v>
      </c>
      <c r="E485" s="182">
        <v>16</v>
      </c>
      <c r="F485" s="183">
        <v>230.4</v>
      </c>
      <c r="G485" s="183">
        <v>420</v>
      </c>
      <c r="H485" s="110">
        <f ca="1">IF(Import1!$O$6=4,"--",VLOOKUP(B485,Import1!A:D,Import1!$O$6+1,0))</f>
        <v>6052</v>
      </c>
      <c r="I485" s="89">
        <v>2</v>
      </c>
      <c r="J485" s="63">
        <f>IF(I485=1,Grupe!$L$22,Grupe!$M$22)</f>
        <v>0</v>
      </c>
      <c r="K485" s="110">
        <f ca="1">IF(Import1!$O$6=4,"--",H485*(100-J485)/100)</f>
        <v>6052</v>
      </c>
      <c r="L485" s="62"/>
      <c r="M485" s="62"/>
      <c r="N485" s="62"/>
      <c r="O485" s="62"/>
    </row>
    <row r="486" spans="1:15" x14ac:dyDescent="0.45">
      <c r="A486" s="179" t="s">
        <v>1725</v>
      </c>
      <c r="B486" s="180">
        <v>73148</v>
      </c>
      <c r="C486" s="181" t="s">
        <v>449</v>
      </c>
      <c r="D486" s="181" t="s">
        <v>249</v>
      </c>
      <c r="E486" s="182">
        <v>17</v>
      </c>
      <c r="F486" s="183">
        <v>259.2</v>
      </c>
      <c r="G486" s="183">
        <v>470</v>
      </c>
      <c r="H486" s="110">
        <f ca="1">IF(Import1!$O$6=4,"--",VLOOKUP(B486,Import1!A:D,Import1!$O$6+1,0))</f>
        <v>7139</v>
      </c>
      <c r="I486" s="89">
        <v>2</v>
      </c>
      <c r="J486" s="63">
        <f>IF(I486=1,Grupe!$L$22,Grupe!$M$22)</f>
        <v>0</v>
      </c>
      <c r="K486" s="110">
        <f ca="1">IF(Import1!$O$6=4,"--",H486*(100-J486)/100)</f>
        <v>7139</v>
      </c>
      <c r="L486" s="62"/>
      <c r="M486" s="62"/>
      <c r="N486" s="62"/>
      <c r="O486" s="62"/>
    </row>
    <row r="487" spans="1:15" x14ac:dyDescent="0.45">
      <c r="A487" s="179" t="s">
        <v>1726</v>
      </c>
      <c r="B487" s="180">
        <v>73149</v>
      </c>
      <c r="C487" s="181" t="s">
        <v>450</v>
      </c>
      <c r="D487" s="181" t="s">
        <v>249</v>
      </c>
      <c r="E487" s="182" t="s">
        <v>691</v>
      </c>
      <c r="F487" s="183">
        <v>302.39999999999998</v>
      </c>
      <c r="G487" s="183">
        <v>520</v>
      </c>
      <c r="H487" s="110">
        <f ca="1">IF(Import1!$O$6=4,"--",VLOOKUP(B487,Import1!A:D,Import1!$O$6+1,0))</f>
        <v>8084</v>
      </c>
      <c r="I487" s="89">
        <v>2</v>
      </c>
      <c r="J487" s="63">
        <f>IF(I487=1,Grupe!$L$22,Grupe!$M$22)</f>
        <v>0</v>
      </c>
      <c r="K487" s="110">
        <f ca="1">IF(Import1!$O$6=4,"--",H487*(100-J487)/100)</f>
        <v>8084</v>
      </c>
      <c r="L487" s="62"/>
      <c r="M487" s="62"/>
      <c r="N487" s="62"/>
      <c r="O487" s="62"/>
    </row>
    <row r="488" spans="1:15" x14ac:dyDescent="0.45">
      <c r="A488" s="179" t="s">
        <v>1727</v>
      </c>
      <c r="B488" s="180">
        <v>73150</v>
      </c>
      <c r="C488" s="181" t="s">
        <v>451</v>
      </c>
      <c r="D488" s="181" t="s">
        <v>249</v>
      </c>
      <c r="E488" s="182" t="s">
        <v>674</v>
      </c>
      <c r="F488" s="183">
        <v>360</v>
      </c>
      <c r="G488" s="183">
        <v>660</v>
      </c>
      <c r="H488" s="110">
        <f ca="1">IF(Import1!$O$6=4,"--",VLOOKUP(B488,Import1!A:D,Import1!$O$6+1,0))</f>
        <v>9705</v>
      </c>
      <c r="I488" s="89">
        <v>2</v>
      </c>
      <c r="J488" s="63">
        <f>IF(I488=1,Grupe!$L$22,Grupe!$M$22)</f>
        <v>0</v>
      </c>
      <c r="K488" s="110">
        <f ca="1">IF(Import1!$O$6=4,"--",H488*(100-J488)/100)</f>
        <v>9705</v>
      </c>
      <c r="L488" s="62"/>
      <c r="M488" s="62"/>
      <c r="N488" s="62"/>
      <c r="O488" s="62"/>
    </row>
    <row r="489" spans="1:15" x14ac:dyDescent="0.45">
      <c r="A489" s="179" t="s">
        <v>1728</v>
      </c>
      <c r="B489" s="180">
        <v>73151</v>
      </c>
      <c r="C489" s="181" t="s">
        <v>452</v>
      </c>
      <c r="D489" s="181" t="s">
        <v>249</v>
      </c>
      <c r="E489" s="182">
        <v>22</v>
      </c>
      <c r="F489" s="183">
        <v>460.8</v>
      </c>
      <c r="G489" s="183">
        <v>800</v>
      </c>
      <c r="H489" s="110">
        <f ca="1">IF(Import1!$O$6=4,"--",VLOOKUP(B489,Import1!A:D,Import1!$O$6+1,0))</f>
        <v>11544</v>
      </c>
      <c r="I489" s="89">
        <v>2</v>
      </c>
      <c r="J489" s="63">
        <f>IF(I489=1,Grupe!$L$22,Grupe!$M$22)</f>
        <v>0</v>
      </c>
      <c r="K489" s="110">
        <f ca="1">IF(Import1!$O$6=4,"--",H489*(100-J489)/100)</f>
        <v>11544</v>
      </c>
      <c r="L489" s="62"/>
      <c r="M489" s="62"/>
      <c r="N489" s="62"/>
      <c r="O489" s="62"/>
    </row>
    <row r="490" spans="1:15" x14ac:dyDescent="0.45">
      <c r="A490" s="179" t="s">
        <v>1729</v>
      </c>
      <c r="B490" s="180">
        <v>73152</v>
      </c>
      <c r="C490" s="181" t="s">
        <v>453</v>
      </c>
      <c r="D490" s="181" t="s">
        <v>249</v>
      </c>
      <c r="E490" s="182">
        <v>23</v>
      </c>
      <c r="F490" s="183">
        <v>489.6</v>
      </c>
      <c r="G490" s="183">
        <v>860</v>
      </c>
      <c r="H490" s="110">
        <f ca="1">IF(Import1!$O$6=4,"--",VLOOKUP(B490,Import1!A:D,Import1!$O$6+1,0))</f>
        <v>13352</v>
      </c>
      <c r="I490" s="89">
        <v>2</v>
      </c>
      <c r="J490" s="63">
        <f>IF(I490=1,Grupe!$L$22,Grupe!$M$22)</f>
        <v>0</v>
      </c>
      <c r="K490" s="110">
        <f ca="1">IF(Import1!$O$6=4,"--",H490*(100-J490)/100)</f>
        <v>13352</v>
      </c>
      <c r="L490" s="62"/>
      <c r="M490" s="62"/>
      <c r="N490" s="62"/>
      <c r="O490" s="62"/>
    </row>
    <row r="491" spans="1:15" x14ac:dyDescent="0.45">
      <c r="A491" s="179" t="s">
        <v>1730</v>
      </c>
      <c r="B491" s="180">
        <v>73153</v>
      </c>
      <c r="C491" s="181" t="s">
        <v>401</v>
      </c>
      <c r="D491" s="181" t="s">
        <v>249</v>
      </c>
      <c r="E491" s="182">
        <v>9</v>
      </c>
      <c r="F491" s="183">
        <v>48</v>
      </c>
      <c r="G491" s="183">
        <v>120</v>
      </c>
      <c r="H491" s="110">
        <f ca="1">IF(Import1!$O$6=4,"--",VLOOKUP(B491,Import1!A:D,Import1!$O$6+1,0))</f>
        <v>1366</v>
      </c>
      <c r="I491" s="89">
        <v>2</v>
      </c>
      <c r="J491" s="63">
        <f>IF(I491=1,Grupe!$L$22,Grupe!$M$22)</f>
        <v>0</v>
      </c>
      <c r="K491" s="110">
        <f ca="1">IF(Import1!$O$6=4,"--",H491*(100-J491)/100)</f>
        <v>1366</v>
      </c>
      <c r="L491" s="62"/>
      <c r="M491" s="62"/>
      <c r="N491" s="62"/>
      <c r="O491" s="62"/>
    </row>
    <row r="492" spans="1:15" x14ac:dyDescent="0.45">
      <c r="A492" s="179" t="s">
        <v>1731</v>
      </c>
      <c r="B492" s="180">
        <v>73154</v>
      </c>
      <c r="C492" s="181" t="s">
        <v>454</v>
      </c>
      <c r="D492" s="181" t="s">
        <v>249</v>
      </c>
      <c r="E492" s="182" t="s">
        <v>624</v>
      </c>
      <c r="F492" s="183">
        <v>72</v>
      </c>
      <c r="G492" s="183">
        <v>140</v>
      </c>
      <c r="H492" s="110">
        <f ca="1">IF(Import1!$O$6=4,"--",VLOOKUP(B492,Import1!A:D,Import1!$O$6+1,0))</f>
        <v>1864</v>
      </c>
      <c r="I492" s="89">
        <v>2</v>
      </c>
      <c r="J492" s="63">
        <f>IF(I492=1,Grupe!$L$22,Grupe!$M$22)</f>
        <v>0</v>
      </c>
      <c r="K492" s="110">
        <f ca="1">IF(Import1!$O$6=4,"--",H492*(100-J492)/100)</f>
        <v>1864</v>
      </c>
      <c r="L492" s="62"/>
      <c r="M492" s="62"/>
      <c r="N492" s="62"/>
      <c r="O492" s="62"/>
    </row>
    <row r="493" spans="1:15" x14ac:dyDescent="0.45">
      <c r="A493" s="179" t="s">
        <v>1732</v>
      </c>
      <c r="B493" s="180">
        <v>73155</v>
      </c>
      <c r="C493" s="181" t="s">
        <v>455</v>
      </c>
      <c r="D493" s="181" t="s">
        <v>249</v>
      </c>
      <c r="E493" s="182">
        <v>10</v>
      </c>
      <c r="F493" s="183">
        <v>96</v>
      </c>
      <c r="G493" s="183">
        <v>180</v>
      </c>
      <c r="H493" s="110">
        <f ca="1">IF(Import1!$O$6=4,"--",VLOOKUP(B493,Import1!A:D,Import1!$O$6+1,0))</f>
        <v>2483</v>
      </c>
      <c r="I493" s="89">
        <v>2</v>
      </c>
      <c r="J493" s="63">
        <f>IF(I493=1,Grupe!$L$22,Grupe!$M$22)</f>
        <v>0</v>
      </c>
      <c r="K493" s="110">
        <f ca="1">IF(Import1!$O$6=4,"--",H493*(100-J493)/100)</f>
        <v>2483</v>
      </c>
      <c r="L493" s="62"/>
      <c r="M493" s="62"/>
      <c r="N493" s="62"/>
      <c r="O493" s="62"/>
    </row>
    <row r="494" spans="1:15" x14ac:dyDescent="0.45">
      <c r="A494" s="179" t="s">
        <v>1733</v>
      </c>
      <c r="B494" s="180">
        <v>73156</v>
      </c>
      <c r="C494" s="181" t="s">
        <v>456</v>
      </c>
      <c r="D494" s="181" t="s">
        <v>249</v>
      </c>
      <c r="E494" s="182">
        <v>11</v>
      </c>
      <c r="F494" s="183">
        <v>120</v>
      </c>
      <c r="G494" s="183">
        <v>220</v>
      </c>
      <c r="H494" s="110">
        <f ca="1">IF(Import1!$O$6=4,"--",VLOOKUP(B494,Import1!A:D,Import1!$O$6+1,0))</f>
        <v>2995</v>
      </c>
      <c r="I494" s="89">
        <v>2</v>
      </c>
      <c r="J494" s="63">
        <f>IF(I494=1,Grupe!$L$22,Grupe!$M$22)</f>
        <v>0</v>
      </c>
      <c r="K494" s="110">
        <f ca="1">IF(Import1!$O$6=4,"--",H494*(100-J494)/100)</f>
        <v>2995</v>
      </c>
      <c r="L494" s="62"/>
      <c r="M494" s="62"/>
      <c r="N494" s="62"/>
      <c r="O494" s="62"/>
    </row>
    <row r="495" spans="1:15" x14ac:dyDescent="0.45">
      <c r="A495" s="179" t="s">
        <v>1734</v>
      </c>
      <c r="B495" s="180">
        <v>73157</v>
      </c>
      <c r="C495" s="181" t="s">
        <v>457</v>
      </c>
      <c r="D495" s="181" t="s">
        <v>249</v>
      </c>
      <c r="E495" s="182" t="s">
        <v>634</v>
      </c>
      <c r="F495" s="183">
        <v>168</v>
      </c>
      <c r="G495" s="183">
        <v>290</v>
      </c>
      <c r="H495" s="110">
        <f ca="1">IF(Import1!$O$6=4,"--",VLOOKUP(B495,Import1!A:D,Import1!$O$6+1,0))</f>
        <v>4298</v>
      </c>
      <c r="I495" s="89">
        <v>2</v>
      </c>
      <c r="J495" s="63">
        <f>IF(I495=1,Grupe!$L$22,Grupe!$M$22)</f>
        <v>0</v>
      </c>
      <c r="K495" s="110">
        <f ca="1">IF(Import1!$O$6=4,"--",H495*(100-J495)/100)</f>
        <v>4298</v>
      </c>
      <c r="L495" s="62"/>
      <c r="M495" s="62"/>
      <c r="N495" s="62"/>
      <c r="O495" s="62"/>
    </row>
    <row r="496" spans="1:15" x14ac:dyDescent="0.45">
      <c r="A496" s="179" t="s">
        <v>1735</v>
      </c>
      <c r="B496" s="180">
        <v>73158</v>
      </c>
      <c r="C496" s="181" t="s">
        <v>458</v>
      </c>
      <c r="D496" s="181" t="s">
        <v>249</v>
      </c>
      <c r="E496" s="182" t="s">
        <v>642</v>
      </c>
      <c r="F496" s="183">
        <v>240</v>
      </c>
      <c r="G496" s="183">
        <v>440</v>
      </c>
      <c r="H496" s="110">
        <f ca="1">IF(Import1!$O$6=4,"--",VLOOKUP(B496,Import1!A:D,Import1!$O$6+1,0))</f>
        <v>6364</v>
      </c>
      <c r="I496" s="89">
        <v>2</v>
      </c>
      <c r="J496" s="63">
        <f>IF(I496=1,Grupe!$L$22,Grupe!$M$22)</f>
        <v>0</v>
      </c>
      <c r="K496" s="110">
        <f ca="1">IF(Import1!$O$6=4,"--",H496*(100-J496)/100)</f>
        <v>6364</v>
      </c>
      <c r="L496" s="62"/>
      <c r="M496" s="62"/>
      <c r="N496" s="62"/>
      <c r="O496" s="62"/>
    </row>
    <row r="497" spans="1:15" x14ac:dyDescent="0.45">
      <c r="A497" s="179" t="s">
        <v>1736</v>
      </c>
      <c r="B497" s="180">
        <v>73159</v>
      </c>
      <c r="C497" s="181" t="s">
        <v>459</v>
      </c>
      <c r="D497" s="181" t="s">
        <v>249</v>
      </c>
      <c r="E497" s="182">
        <v>17</v>
      </c>
      <c r="F497" s="183">
        <v>288</v>
      </c>
      <c r="G497" s="183">
        <v>490</v>
      </c>
      <c r="H497" s="110">
        <f ca="1">IF(Import1!$O$6=4,"--",VLOOKUP(B497,Import1!A:D,Import1!$O$6+1,0))</f>
        <v>7796</v>
      </c>
      <c r="I497" s="89">
        <v>2</v>
      </c>
      <c r="J497" s="63">
        <f>IF(I497=1,Grupe!$L$22,Grupe!$M$22)</f>
        <v>0</v>
      </c>
      <c r="K497" s="110">
        <f ca="1">IF(Import1!$O$6=4,"--",H497*(100-J497)/100)</f>
        <v>7796</v>
      </c>
      <c r="L497" s="62"/>
      <c r="M497" s="62"/>
      <c r="N497" s="62"/>
      <c r="O497" s="62"/>
    </row>
    <row r="498" spans="1:15" x14ac:dyDescent="0.45">
      <c r="A498" s="179" t="s">
        <v>1737</v>
      </c>
      <c r="B498" s="180">
        <v>73160</v>
      </c>
      <c r="C498" s="181" t="s">
        <v>460</v>
      </c>
      <c r="D498" s="181" t="s">
        <v>249</v>
      </c>
      <c r="E498" s="182">
        <v>20</v>
      </c>
      <c r="F498" s="183">
        <v>432</v>
      </c>
      <c r="G498" s="183">
        <v>710</v>
      </c>
      <c r="H498" s="110">
        <f ca="1">IF(Import1!$O$6=4,"--",VLOOKUP(B498,Import1!A:D,Import1!$O$6+1,0))</f>
        <v>11547</v>
      </c>
      <c r="I498" s="89">
        <v>2</v>
      </c>
      <c r="J498" s="63">
        <f>IF(I498=1,Grupe!$L$22,Grupe!$M$22)</f>
        <v>0</v>
      </c>
      <c r="K498" s="110">
        <f ca="1">IF(Import1!$O$6=4,"--",H498*(100-J498)/100)</f>
        <v>11547</v>
      </c>
      <c r="L498" s="62"/>
      <c r="M498" s="62"/>
      <c r="N498" s="62"/>
      <c r="O498" s="62"/>
    </row>
    <row r="499" spans="1:15" x14ac:dyDescent="0.45">
      <c r="A499" s="179" t="s">
        <v>1738</v>
      </c>
      <c r="B499" s="180">
        <v>73161</v>
      </c>
      <c r="C499" s="181" t="s">
        <v>461</v>
      </c>
      <c r="D499" s="181" t="s">
        <v>249</v>
      </c>
      <c r="E499" s="182">
        <v>11</v>
      </c>
      <c r="F499" s="183">
        <v>115.2</v>
      </c>
      <c r="G499" s="183">
        <v>220</v>
      </c>
      <c r="H499" s="110">
        <f ca="1">IF(Import1!$O$6=4,"--",VLOOKUP(B499,Import1!A:D,Import1!$O$6+1,0))</f>
        <v>2912</v>
      </c>
      <c r="I499" s="89">
        <v>2</v>
      </c>
      <c r="J499" s="63">
        <f>IF(I499=1,Grupe!$L$22,Grupe!$M$22)</f>
        <v>0</v>
      </c>
      <c r="K499" s="110">
        <f ca="1">IF(Import1!$O$6=4,"--",H499*(100-J499)/100)</f>
        <v>2912</v>
      </c>
      <c r="L499" s="62"/>
      <c r="M499" s="62"/>
      <c r="N499" s="62"/>
      <c r="O499" s="62"/>
    </row>
    <row r="500" spans="1:15" x14ac:dyDescent="0.45">
      <c r="A500" s="179" t="s">
        <v>1739</v>
      </c>
      <c r="B500" s="180">
        <v>73162</v>
      </c>
      <c r="C500" s="181" t="s">
        <v>462</v>
      </c>
      <c r="D500" s="181" t="s">
        <v>249</v>
      </c>
      <c r="E500" s="182" t="s">
        <v>634</v>
      </c>
      <c r="F500" s="183">
        <v>153.6</v>
      </c>
      <c r="G500" s="183">
        <v>280</v>
      </c>
      <c r="H500" s="110">
        <f ca="1">IF(Import1!$O$6=4,"--",VLOOKUP(B500,Import1!A:D,Import1!$O$6+1,0))</f>
        <v>3976</v>
      </c>
      <c r="I500" s="89">
        <v>2</v>
      </c>
      <c r="J500" s="63">
        <f>IF(I500=1,Grupe!$L$22,Grupe!$M$22)</f>
        <v>0</v>
      </c>
      <c r="K500" s="110">
        <f ca="1">IF(Import1!$O$6=4,"--",H500*(100-J500)/100)</f>
        <v>3976</v>
      </c>
      <c r="L500" s="62"/>
      <c r="M500" s="62"/>
      <c r="N500" s="62"/>
      <c r="O500" s="62"/>
    </row>
    <row r="501" spans="1:15" x14ac:dyDescent="0.45">
      <c r="A501" s="179" t="s">
        <v>1740</v>
      </c>
      <c r="B501" s="180">
        <v>73163</v>
      </c>
      <c r="C501" s="181" t="s">
        <v>463</v>
      </c>
      <c r="D501" s="181" t="s">
        <v>249</v>
      </c>
      <c r="E501" s="182" t="s">
        <v>598</v>
      </c>
      <c r="F501" s="183">
        <v>230.4</v>
      </c>
      <c r="G501" s="183">
        <v>400</v>
      </c>
      <c r="H501" s="110">
        <f ca="1">IF(Import1!$O$6=4,"--",VLOOKUP(B501,Import1!A:D,Import1!$O$6+1,0))</f>
        <v>5867</v>
      </c>
      <c r="I501" s="89">
        <v>2</v>
      </c>
      <c r="J501" s="63">
        <f>IF(I501=1,Grupe!$L$22,Grupe!$M$22)</f>
        <v>0</v>
      </c>
      <c r="K501" s="110">
        <f ca="1">IF(Import1!$O$6=4,"--",H501*(100-J501)/100)</f>
        <v>5867</v>
      </c>
      <c r="L501" s="62"/>
      <c r="M501" s="62"/>
      <c r="N501" s="62"/>
      <c r="O501" s="62"/>
    </row>
    <row r="502" spans="1:15" x14ac:dyDescent="0.45">
      <c r="A502" s="179" t="s">
        <v>1741</v>
      </c>
      <c r="B502" s="180">
        <v>73164</v>
      </c>
      <c r="C502" s="181" t="s">
        <v>464</v>
      </c>
      <c r="D502" s="181" t="s">
        <v>249</v>
      </c>
      <c r="E502" s="182" t="s">
        <v>706</v>
      </c>
      <c r="F502" s="183">
        <v>384</v>
      </c>
      <c r="G502" s="183">
        <v>710</v>
      </c>
      <c r="H502" s="110">
        <f ca="1">IF(Import1!$O$6=4,"--",VLOOKUP(B502,Import1!A:D,Import1!$O$6+1,0))</f>
        <v>9745</v>
      </c>
      <c r="I502" s="89">
        <v>2</v>
      </c>
      <c r="J502" s="63">
        <f>IF(I502=1,Grupe!$L$22,Grupe!$M$22)</f>
        <v>0</v>
      </c>
      <c r="K502" s="110">
        <f ca="1">IF(Import1!$O$6=4,"--",H502*(100-J502)/100)</f>
        <v>9745</v>
      </c>
      <c r="L502" s="62"/>
      <c r="M502" s="62"/>
      <c r="N502" s="62"/>
      <c r="O502" s="62"/>
    </row>
    <row r="503" spans="1:15" x14ac:dyDescent="0.45">
      <c r="A503" s="179" t="s">
        <v>1742</v>
      </c>
      <c r="B503" s="180">
        <v>73165</v>
      </c>
      <c r="C503" s="181" t="s">
        <v>465</v>
      </c>
      <c r="D503" s="181" t="s">
        <v>249</v>
      </c>
      <c r="E503" s="182" t="s">
        <v>674</v>
      </c>
      <c r="F503" s="183">
        <v>614.4</v>
      </c>
      <c r="G503" s="183">
        <v>950</v>
      </c>
      <c r="H503" s="110">
        <f ca="1">IF(Import1!$O$6=4,"--",VLOOKUP(B503,Import1!A:D,Import1!$O$6+1,0))</f>
        <v>15920</v>
      </c>
      <c r="I503" s="89">
        <v>2</v>
      </c>
      <c r="J503" s="63">
        <f>IF(I503=1,Grupe!$L$22,Grupe!$M$22)</f>
        <v>0</v>
      </c>
      <c r="K503" s="110">
        <f ca="1">IF(Import1!$O$6=4,"--",H503*(100-J503)/100)</f>
        <v>15920</v>
      </c>
      <c r="L503" s="62"/>
      <c r="M503" s="62"/>
      <c r="N503" s="62"/>
      <c r="O503" s="62"/>
    </row>
    <row r="504" spans="1:15" x14ac:dyDescent="0.45">
      <c r="A504" s="179" t="s">
        <v>1743</v>
      </c>
      <c r="B504" s="180">
        <v>73166</v>
      </c>
      <c r="C504" s="181" t="s">
        <v>466</v>
      </c>
      <c r="D504" s="181" t="s">
        <v>249</v>
      </c>
      <c r="E504" s="182" t="s">
        <v>570</v>
      </c>
      <c r="F504" s="183">
        <v>192</v>
      </c>
      <c r="G504" s="183">
        <v>350</v>
      </c>
      <c r="H504" s="110">
        <f ca="1">IF(Import1!$O$6=4,"--",VLOOKUP(B504,Import1!A:D,Import1!$O$6+1,0))</f>
        <v>5102</v>
      </c>
      <c r="I504" s="89">
        <v>2</v>
      </c>
      <c r="J504" s="63">
        <f>IF(I504=1,Grupe!$L$22,Grupe!$M$22)</f>
        <v>0</v>
      </c>
      <c r="K504" s="110">
        <f ca="1">IF(Import1!$O$6=4,"--",H504*(100-J504)/100)</f>
        <v>5102</v>
      </c>
      <c r="L504" s="62"/>
      <c r="M504" s="62"/>
      <c r="N504" s="62"/>
      <c r="O504" s="62"/>
    </row>
    <row r="505" spans="1:15" x14ac:dyDescent="0.45">
      <c r="A505" s="179" t="s">
        <v>1744</v>
      </c>
      <c r="B505" s="180">
        <v>73167</v>
      </c>
      <c r="C505" s="181" t="s">
        <v>467</v>
      </c>
      <c r="D505" s="181" t="s">
        <v>249</v>
      </c>
      <c r="E505" s="182">
        <v>16</v>
      </c>
      <c r="F505" s="183">
        <v>288</v>
      </c>
      <c r="G505" s="183">
        <v>480</v>
      </c>
      <c r="H505" s="110">
        <f ca="1">IF(Import1!$O$6=4,"--",VLOOKUP(B505,Import1!A:D,Import1!$O$6+1,0))</f>
        <v>7631</v>
      </c>
      <c r="I505" s="89">
        <v>2</v>
      </c>
      <c r="J505" s="63">
        <f>IF(I505=1,Grupe!$L$22,Grupe!$M$22)</f>
        <v>0</v>
      </c>
      <c r="K505" s="110">
        <f ca="1">IF(Import1!$O$6=4,"--",H505*(100-J505)/100)</f>
        <v>7631</v>
      </c>
      <c r="L505" s="62"/>
      <c r="M505" s="62"/>
      <c r="N505" s="62"/>
      <c r="O505" s="62"/>
    </row>
    <row r="506" spans="1:15" x14ac:dyDescent="0.45">
      <c r="A506" s="179" t="s">
        <v>1745</v>
      </c>
      <c r="B506" s="180">
        <v>73168</v>
      </c>
      <c r="C506" s="181" t="s">
        <v>468</v>
      </c>
      <c r="D506" s="181" t="s">
        <v>249</v>
      </c>
      <c r="E506" s="182" t="s">
        <v>683</v>
      </c>
      <c r="F506" s="183">
        <v>480</v>
      </c>
      <c r="G506" s="183">
        <v>870</v>
      </c>
      <c r="H506" s="110">
        <f ca="1">IF(Import1!$O$6=4,"--",VLOOKUP(B506,Import1!A:D,Import1!$O$6+1,0))</f>
        <v>13059</v>
      </c>
      <c r="I506" s="89">
        <v>2</v>
      </c>
      <c r="J506" s="63">
        <f>IF(I506=1,Grupe!$L$22,Grupe!$M$22)</f>
        <v>0</v>
      </c>
      <c r="K506" s="110">
        <f ca="1">IF(Import1!$O$6=4,"--",H506*(100-J506)/100)</f>
        <v>13059</v>
      </c>
      <c r="L506" s="62"/>
      <c r="M506" s="62"/>
      <c r="N506" s="62"/>
      <c r="O506" s="62"/>
    </row>
    <row r="507" spans="1:15" x14ac:dyDescent="0.45">
      <c r="A507" s="179" t="s">
        <v>1746</v>
      </c>
      <c r="B507" s="180">
        <v>73169</v>
      </c>
      <c r="C507" s="181" t="s">
        <v>469</v>
      </c>
      <c r="D507" s="181" t="s">
        <v>249</v>
      </c>
      <c r="E507" s="182">
        <v>23</v>
      </c>
      <c r="F507" s="183">
        <v>768</v>
      </c>
      <c r="G507" s="183">
        <v>1160</v>
      </c>
      <c r="H507" s="110">
        <f ca="1">IF(Import1!$O$6=4,"--",VLOOKUP(B507,Import1!A:D,Import1!$O$6+1,0))</f>
        <v>19970</v>
      </c>
      <c r="I507" s="89">
        <v>2</v>
      </c>
      <c r="J507" s="63">
        <f>IF(I507=1,Grupe!$L$22,Grupe!$M$22)</f>
        <v>0</v>
      </c>
      <c r="K507" s="110">
        <f ca="1">IF(Import1!$O$6=4,"--",H507*(100-J507)/100)</f>
        <v>19970</v>
      </c>
      <c r="L507" s="62"/>
      <c r="M507" s="62"/>
      <c r="N507" s="62"/>
      <c r="O507" s="62"/>
    </row>
    <row r="508" spans="1:15" x14ac:dyDescent="0.45">
      <c r="A508" s="179" t="s">
        <v>1747</v>
      </c>
      <c r="B508" s="180">
        <v>73170</v>
      </c>
      <c r="C508" s="181" t="s">
        <v>470</v>
      </c>
      <c r="D508" s="181" t="s">
        <v>249</v>
      </c>
      <c r="E508" s="182" t="s">
        <v>611</v>
      </c>
      <c r="F508" s="183">
        <v>268.8</v>
      </c>
      <c r="G508" s="183">
        <v>460</v>
      </c>
      <c r="H508" s="110">
        <f ca="1">IF(Import1!$O$6=4,"--",VLOOKUP(B508,Import1!A:D,Import1!$O$6+1,0))</f>
        <v>5136</v>
      </c>
      <c r="I508" s="89">
        <v>2</v>
      </c>
      <c r="J508" s="63">
        <f>IF(I508=1,Grupe!$L$22,Grupe!$M$22)</f>
        <v>0</v>
      </c>
      <c r="K508" s="110">
        <f ca="1">IF(Import1!$O$6=4,"--",H508*(100-J508)/100)</f>
        <v>5136</v>
      </c>
      <c r="L508" s="62"/>
      <c r="M508" s="62"/>
      <c r="N508" s="62"/>
      <c r="O508" s="62"/>
    </row>
    <row r="509" spans="1:15" x14ac:dyDescent="0.45">
      <c r="A509" s="179" t="s">
        <v>1748</v>
      </c>
      <c r="B509" s="180">
        <v>73171</v>
      </c>
      <c r="C509" s="181" t="s">
        <v>471</v>
      </c>
      <c r="D509" s="181" t="s">
        <v>249</v>
      </c>
      <c r="E509" s="182" t="s">
        <v>691</v>
      </c>
      <c r="F509" s="183">
        <v>403.2</v>
      </c>
      <c r="G509" s="183">
        <v>640</v>
      </c>
      <c r="H509" s="110">
        <f ca="1">IF(Import1!$O$6=4,"--",VLOOKUP(B509,Import1!A:D,Import1!$O$6+1,0))</f>
        <v>10416</v>
      </c>
      <c r="I509" s="89">
        <v>2</v>
      </c>
      <c r="J509" s="63">
        <f>IF(I509=1,Grupe!$L$22,Grupe!$M$22)</f>
        <v>0</v>
      </c>
      <c r="K509" s="110">
        <f ca="1">IF(Import1!$O$6=4,"--",H509*(100-J509)/100)</f>
        <v>10416</v>
      </c>
      <c r="L509" s="62"/>
      <c r="M509" s="62"/>
      <c r="N509" s="62"/>
      <c r="O509" s="62"/>
    </row>
    <row r="510" spans="1:15" x14ac:dyDescent="0.45">
      <c r="A510" s="179" t="s">
        <v>1749</v>
      </c>
      <c r="B510" s="180">
        <v>73201</v>
      </c>
      <c r="C510" s="181" t="s">
        <v>402</v>
      </c>
      <c r="D510" s="181" t="s">
        <v>250</v>
      </c>
      <c r="E510" s="182">
        <v>8.5</v>
      </c>
      <c r="F510" s="183">
        <v>41.28</v>
      </c>
      <c r="G510" s="183">
        <v>120</v>
      </c>
      <c r="H510" s="110">
        <f ca="1">IF(Import1!$O$6=4,"--",VLOOKUP(B510,Import1!A:D,Import1!$O$6+1,0))</f>
        <v>1040</v>
      </c>
      <c r="I510" s="89">
        <v>2</v>
      </c>
      <c r="J510" s="63">
        <f>IF(I510=1,Grupe!$L$22,Grupe!$M$22)</f>
        <v>0</v>
      </c>
      <c r="K510" s="110">
        <f ca="1">IF(Import1!$O$6=4,"--",H510*(100-J510)/100)</f>
        <v>1040</v>
      </c>
      <c r="L510" s="62"/>
      <c r="M510" s="62"/>
      <c r="N510" s="62"/>
      <c r="O510" s="62"/>
    </row>
    <row r="511" spans="1:15" x14ac:dyDescent="0.45">
      <c r="A511" s="179" t="s">
        <v>1750</v>
      </c>
      <c r="B511" s="180">
        <v>73202</v>
      </c>
      <c r="C511" s="181" t="s">
        <v>472</v>
      </c>
      <c r="D511" s="181" t="s">
        <v>250</v>
      </c>
      <c r="E511" s="182" t="s">
        <v>622</v>
      </c>
      <c r="F511" s="183">
        <v>49.92</v>
      </c>
      <c r="G511" s="183">
        <v>130</v>
      </c>
      <c r="H511" s="110">
        <f ca="1">IF(Import1!$O$6=4,"--",VLOOKUP(B511,Import1!A:D,Import1!$O$6+1,0))</f>
        <v>1241</v>
      </c>
      <c r="I511" s="89">
        <v>2</v>
      </c>
      <c r="J511" s="63">
        <f>IF(I511=1,Grupe!$L$22,Grupe!$M$22)</f>
        <v>0</v>
      </c>
      <c r="K511" s="110">
        <f ca="1">IF(Import1!$O$6=4,"--",H511*(100-J511)/100)</f>
        <v>1241</v>
      </c>
      <c r="L511" s="62"/>
      <c r="M511" s="62"/>
      <c r="N511" s="62"/>
      <c r="O511" s="62"/>
    </row>
    <row r="512" spans="1:15" x14ac:dyDescent="0.45">
      <c r="A512" s="179" t="s">
        <v>1751</v>
      </c>
      <c r="B512" s="180">
        <v>73203</v>
      </c>
      <c r="C512" s="181" t="s">
        <v>473</v>
      </c>
      <c r="D512" s="181" t="s">
        <v>250</v>
      </c>
      <c r="E512" s="182" t="s">
        <v>624</v>
      </c>
      <c r="F512" s="183">
        <v>58.56</v>
      </c>
      <c r="G512" s="183">
        <v>150</v>
      </c>
      <c r="H512" s="110">
        <f ca="1">IF(Import1!$O$6=4,"--",VLOOKUP(B512,Import1!A:D,Import1!$O$6+1,0))</f>
        <v>1480</v>
      </c>
      <c r="I512" s="89">
        <v>2</v>
      </c>
      <c r="J512" s="63">
        <f>IF(I512=1,Grupe!$L$22,Grupe!$M$22)</f>
        <v>0</v>
      </c>
      <c r="K512" s="110">
        <f ca="1">IF(Import1!$O$6=4,"--",H512*(100-J512)/100)</f>
        <v>1480</v>
      </c>
      <c r="L512" s="62"/>
      <c r="M512" s="62"/>
      <c r="N512" s="62"/>
      <c r="O512" s="62"/>
    </row>
    <row r="513" spans="1:15" x14ac:dyDescent="0.45">
      <c r="A513" s="179" t="s">
        <v>1752</v>
      </c>
      <c r="B513" s="180">
        <v>73204</v>
      </c>
      <c r="C513" s="181" t="s">
        <v>474</v>
      </c>
      <c r="D513" s="181" t="s">
        <v>250</v>
      </c>
      <c r="E513" s="182" t="s">
        <v>566</v>
      </c>
      <c r="F513" s="183">
        <v>69.12</v>
      </c>
      <c r="G513" s="183">
        <v>170</v>
      </c>
      <c r="H513" s="110">
        <f ca="1">IF(Import1!$O$6=4,"--",VLOOKUP(B513,Import1!A:D,Import1!$O$6+1,0))</f>
        <v>1977</v>
      </c>
      <c r="I513" s="89">
        <v>2</v>
      </c>
      <c r="J513" s="63">
        <f>IF(I513=1,Grupe!$L$22,Grupe!$M$22)</f>
        <v>0</v>
      </c>
      <c r="K513" s="110">
        <f ca="1">IF(Import1!$O$6=4,"--",H513*(100-J513)/100)</f>
        <v>1977</v>
      </c>
      <c r="L513" s="62"/>
      <c r="M513" s="62"/>
      <c r="N513" s="62"/>
      <c r="O513" s="62"/>
    </row>
    <row r="514" spans="1:15" x14ac:dyDescent="0.45">
      <c r="A514" s="179" t="s">
        <v>1753</v>
      </c>
      <c r="B514" s="180">
        <v>73205</v>
      </c>
      <c r="C514" s="181" t="s">
        <v>475</v>
      </c>
      <c r="D514" s="181" t="s">
        <v>250</v>
      </c>
      <c r="E514" s="182" t="s">
        <v>657</v>
      </c>
      <c r="F514" s="183">
        <v>85.44</v>
      </c>
      <c r="G514" s="183">
        <v>200</v>
      </c>
      <c r="H514" s="110">
        <f ca="1">IF(Import1!$O$6=4,"--",VLOOKUP(B514,Import1!A:D,Import1!$O$6+1,0))</f>
        <v>2484</v>
      </c>
      <c r="I514" s="89">
        <v>2</v>
      </c>
      <c r="J514" s="63">
        <f>IF(I514=1,Grupe!$L$22,Grupe!$M$22)</f>
        <v>0</v>
      </c>
      <c r="K514" s="110">
        <f ca="1">IF(Import1!$O$6=4,"--",H514*(100-J514)/100)</f>
        <v>2484</v>
      </c>
      <c r="L514" s="62"/>
      <c r="M514" s="62"/>
      <c r="N514" s="62"/>
      <c r="O514" s="62"/>
    </row>
    <row r="515" spans="1:15" x14ac:dyDescent="0.45">
      <c r="A515" s="179" t="s">
        <v>1754</v>
      </c>
      <c r="B515" s="180">
        <v>73206</v>
      </c>
      <c r="C515" s="181" t="s">
        <v>476</v>
      </c>
      <c r="D515" s="181" t="s">
        <v>250</v>
      </c>
      <c r="E515" s="182" t="s">
        <v>570</v>
      </c>
      <c r="F515" s="183">
        <v>132.47999999999999</v>
      </c>
      <c r="G515" s="183">
        <v>280</v>
      </c>
      <c r="H515" s="110">
        <f ca="1">IF(Import1!$O$6=4,"--",VLOOKUP(B515,Import1!A:D,Import1!$O$6+1,0))</f>
        <v>3754</v>
      </c>
      <c r="I515" s="89">
        <v>2</v>
      </c>
      <c r="J515" s="63">
        <f>IF(I515=1,Grupe!$L$22,Grupe!$M$22)</f>
        <v>0</v>
      </c>
      <c r="K515" s="110">
        <f ca="1">IF(Import1!$O$6=4,"--",H515*(100-J515)/100)</f>
        <v>3754</v>
      </c>
      <c r="L515" s="62"/>
      <c r="M515" s="62"/>
      <c r="N515" s="62"/>
      <c r="O515" s="62"/>
    </row>
    <row r="516" spans="1:15" x14ac:dyDescent="0.45">
      <c r="A516" s="179" t="s">
        <v>1755</v>
      </c>
      <c r="B516" s="180">
        <v>73207</v>
      </c>
      <c r="C516" s="181" t="s">
        <v>477</v>
      </c>
      <c r="D516" s="181" t="s">
        <v>250</v>
      </c>
      <c r="E516" s="182" t="s">
        <v>611</v>
      </c>
      <c r="F516" s="183">
        <v>167.04</v>
      </c>
      <c r="G516" s="183">
        <v>360</v>
      </c>
      <c r="H516" s="110">
        <f ca="1">IF(Import1!$O$6=4,"--",VLOOKUP(B516,Import1!A:D,Import1!$O$6+1,0))</f>
        <v>5052</v>
      </c>
      <c r="I516" s="89">
        <v>2</v>
      </c>
      <c r="J516" s="63">
        <f>IF(I516=1,Grupe!$L$22,Grupe!$M$22)</f>
        <v>0</v>
      </c>
      <c r="K516" s="110">
        <f ca="1">IF(Import1!$O$6=4,"--",H516*(100-J516)/100)</f>
        <v>5052</v>
      </c>
      <c r="L516" s="62"/>
      <c r="M516" s="62"/>
      <c r="N516" s="62"/>
      <c r="O516" s="62"/>
    </row>
    <row r="517" spans="1:15" x14ac:dyDescent="0.45">
      <c r="A517" s="179" t="s">
        <v>1756</v>
      </c>
      <c r="B517" s="180">
        <v>73208</v>
      </c>
      <c r="C517" s="181" t="s">
        <v>478</v>
      </c>
      <c r="D517" s="181" t="s">
        <v>250</v>
      </c>
      <c r="E517" s="182" t="s">
        <v>706</v>
      </c>
      <c r="F517" s="183">
        <v>268.8</v>
      </c>
      <c r="G517" s="183">
        <v>570</v>
      </c>
      <c r="H517" s="110">
        <f ca="1">IF(Import1!$O$6=4,"--",VLOOKUP(B517,Import1!A:D,Import1!$O$6+1,0))</f>
        <v>7784</v>
      </c>
      <c r="I517" s="89">
        <v>2</v>
      </c>
      <c r="J517" s="63">
        <f>IF(I517=1,Grupe!$L$22,Grupe!$M$22)</f>
        <v>0</v>
      </c>
      <c r="K517" s="110">
        <f ca="1">IF(Import1!$O$6=4,"--",H517*(100-J517)/100)</f>
        <v>7784</v>
      </c>
      <c r="L517" s="62"/>
      <c r="M517" s="62"/>
      <c r="N517" s="62"/>
      <c r="O517" s="62"/>
    </row>
    <row r="518" spans="1:15" x14ac:dyDescent="0.45">
      <c r="A518" s="179" t="s">
        <v>1757</v>
      </c>
      <c r="B518" s="180">
        <v>73209</v>
      </c>
      <c r="C518" s="181" t="s">
        <v>479</v>
      </c>
      <c r="D518" s="181" t="s">
        <v>250</v>
      </c>
      <c r="E518" s="182" t="s">
        <v>612</v>
      </c>
      <c r="F518" s="183">
        <v>342.72</v>
      </c>
      <c r="G518" s="183">
        <v>740</v>
      </c>
      <c r="H518" s="110">
        <f ca="1">IF(Import1!$O$6=4,"--",VLOOKUP(B518,Import1!A:D,Import1!$O$6+1,0))</f>
        <v>10781</v>
      </c>
      <c r="I518" s="89">
        <v>2</v>
      </c>
      <c r="J518" s="63">
        <f>IF(I518=1,Grupe!$L$22,Grupe!$M$22)</f>
        <v>0</v>
      </c>
      <c r="K518" s="110">
        <f ca="1">IF(Import1!$O$6=4,"--",H518*(100-J518)/100)</f>
        <v>10781</v>
      </c>
      <c r="L518" s="62"/>
      <c r="M518" s="62"/>
      <c r="N518" s="62"/>
      <c r="O518" s="62"/>
    </row>
    <row r="519" spans="1:15" x14ac:dyDescent="0.45">
      <c r="A519" s="179" t="s">
        <v>1758</v>
      </c>
      <c r="B519" s="180">
        <v>73210</v>
      </c>
      <c r="C519" s="181" t="s">
        <v>403</v>
      </c>
      <c r="D519" s="181" t="s">
        <v>250</v>
      </c>
      <c r="E519" s="182" t="s">
        <v>622</v>
      </c>
      <c r="F519" s="183">
        <v>48.96</v>
      </c>
      <c r="G519" s="183">
        <v>120</v>
      </c>
      <c r="H519" s="110">
        <f ca="1">IF(Import1!$O$6=4,"--",VLOOKUP(B519,Import1!A:D,Import1!$O$6+1,0))</f>
        <v>1170</v>
      </c>
      <c r="I519" s="89">
        <v>2</v>
      </c>
      <c r="J519" s="63">
        <f>IF(I519=1,Grupe!$L$22,Grupe!$M$22)</f>
        <v>0</v>
      </c>
      <c r="K519" s="110">
        <f ca="1">IF(Import1!$O$6=4,"--",H519*(100-J519)/100)</f>
        <v>1170</v>
      </c>
      <c r="L519" s="62"/>
      <c r="M519" s="62"/>
      <c r="N519" s="62"/>
      <c r="O519" s="62"/>
    </row>
    <row r="520" spans="1:15" x14ac:dyDescent="0.45">
      <c r="A520" s="179" t="s">
        <v>1759</v>
      </c>
      <c r="B520" s="180">
        <v>73211</v>
      </c>
      <c r="C520" s="181" t="s">
        <v>480</v>
      </c>
      <c r="D520" s="181" t="s">
        <v>250</v>
      </c>
      <c r="E520" s="182" t="s">
        <v>624</v>
      </c>
      <c r="F520" s="183">
        <v>59.52</v>
      </c>
      <c r="G520" s="183">
        <v>140</v>
      </c>
      <c r="H520" s="110">
        <f ca="1">IF(Import1!$O$6=4,"--",VLOOKUP(B520,Import1!A:D,Import1!$O$6+1,0))</f>
        <v>1489</v>
      </c>
      <c r="I520" s="89">
        <v>2</v>
      </c>
      <c r="J520" s="63">
        <f>IF(I520=1,Grupe!$L$22,Grupe!$M$22)</f>
        <v>0</v>
      </c>
      <c r="K520" s="110">
        <f ca="1">IF(Import1!$O$6=4,"--",H520*(100-J520)/100)</f>
        <v>1489</v>
      </c>
      <c r="L520" s="62"/>
      <c r="M520" s="62"/>
      <c r="N520" s="62"/>
      <c r="O520" s="62"/>
    </row>
    <row r="521" spans="1:15" x14ac:dyDescent="0.45">
      <c r="A521" s="179" t="s">
        <v>1760</v>
      </c>
      <c r="B521" s="180">
        <v>73212</v>
      </c>
      <c r="C521" s="181" t="s">
        <v>481</v>
      </c>
      <c r="D521" s="181" t="s">
        <v>250</v>
      </c>
      <c r="E521" s="182" t="s">
        <v>711</v>
      </c>
      <c r="F521" s="183">
        <v>71.040000000000006</v>
      </c>
      <c r="G521" s="183">
        <v>160</v>
      </c>
      <c r="H521" s="110">
        <f ca="1">IF(Import1!$O$6=4,"--",VLOOKUP(B521,Import1!A:D,Import1!$O$6+1,0))</f>
        <v>1890</v>
      </c>
      <c r="I521" s="89">
        <v>2</v>
      </c>
      <c r="J521" s="63">
        <f>IF(I521=1,Grupe!$L$22,Grupe!$M$22)</f>
        <v>0</v>
      </c>
      <c r="K521" s="110">
        <f ca="1">IF(Import1!$O$6=4,"--",H521*(100-J521)/100)</f>
        <v>1890</v>
      </c>
      <c r="L521" s="62"/>
      <c r="M521" s="62"/>
      <c r="N521" s="62"/>
      <c r="O521" s="62"/>
    </row>
    <row r="522" spans="1:15" x14ac:dyDescent="0.45">
      <c r="A522" s="179" t="s">
        <v>1761</v>
      </c>
      <c r="B522" s="180">
        <v>73213</v>
      </c>
      <c r="C522" s="181" t="s">
        <v>482</v>
      </c>
      <c r="D522" s="181" t="s">
        <v>250</v>
      </c>
      <c r="E522" s="182" t="s">
        <v>657</v>
      </c>
      <c r="F522" s="183">
        <v>84.48</v>
      </c>
      <c r="G522" s="183">
        <v>190</v>
      </c>
      <c r="H522" s="110">
        <f ca="1">IF(Import1!$O$6=4,"--",VLOOKUP(B522,Import1!A:D,Import1!$O$6+1,0))</f>
        <v>2282</v>
      </c>
      <c r="I522" s="89">
        <v>2</v>
      </c>
      <c r="J522" s="63">
        <f>IF(I522=1,Grupe!$L$22,Grupe!$M$22)</f>
        <v>0</v>
      </c>
      <c r="K522" s="110">
        <f ca="1">IF(Import1!$O$6=4,"--",H522*(100-J522)/100)</f>
        <v>2282</v>
      </c>
      <c r="L522" s="62"/>
      <c r="M522" s="62"/>
      <c r="N522" s="62"/>
      <c r="O522" s="62"/>
    </row>
    <row r="523" spans="1:15" x14ac:dyDescent="0.45">
      <c r="A523" s="179" t="s">
        <v>1762</v>
      </c>
      <c r="B523" s="180">
        <v>73214</v>
      </c>
      <c r="C523" s="181" t="s">
        <v>483</v>
      </c>
      <c r="D523" s="181" t="s">
        <v>250</v>
      </c>
      <c r="E523" s="182" t="s">
        <v>567</v>
      </c>
      <c r="F523" s="183">
        <v>107.52</v>
      </c>
      <c r="G523" s="183">
        <v>220</v>
      </c>
      <c r="H523" s="110">
        <f ca="1">IF(Import1!$O$6=4,"--",VLOOKUP(B523,Import1!A:D,Import1!$O$6+1,0))</f>
        <v>3088</v>
      </c>
      <c r="I523" s="89">
        <v>2</v>
      </c>
      <c r="J523" s="63">
        <f>IF(I523=1,Grupe!$L$22,Grupe!$M$22)</f>
        <v>0</v>
      </c>
      <c r="K523" s="110">
        <f ca="1">IF(Import1!$O$6=4,"--",H523*(100-J523)/100)</f>
        <v>3088</v>
      </c>
      <c r="L523" s="62"/>
      <c r="M523" s="62"/>
      <c r="N523" s="62"/>
      <c r="O523" s="62"/>
    </row>
    <row r="524" spans="1:15" x14ac:dyDescent="0.45">
      <c r="A524" s="179" t="s">
        <v>1763</v>
      </c>
      <c r="B524" s="180">
        <v>73215</v>
      </c>
      <c r="C524" s="181" t="s">
        <v>484</v>
      </c>
      <c r="D524" s="181" t="s">
        <v>250</v>
      </c>
      <c r="E524" s="182" t="s">
        <v>659</v>
      </c>
      <c r="F524" s="183">
        <v>145.91999999999999</v>
      </c>
      <c r="G524" s="183">
        <v>310</v>
      </c>
      <c r="H524" s="110">
        <f ca="1">IF(Import1!$O$6=4,"--",VLOOKUP(B524,Import1!A:D,Import1!$O$6+1,0))</f>
        <v>3980</v>
      </c>
      <c r="I524" s="89">
        <v>2</v>
      </c>
      <c r="J524" s="63">
        <f>IF(I524=1,Grupe!$L$22,Grupe!$M$22)</f>
        <v>0</v>
      </c>
      <c r="K524" s="110">
        <f ca="1">IF(Import1!$O$6=4,"--",H524*(100-J524)/100)</f>
        <v>3980</v>
      </c>
      <c r="L524" s="62"/>
      <c r="M524" s="62"/>
      <c r="N524" s="62"/>
      <c r="O524" s="62"/>
    </row>
    <row r="525" spans="1:15" x14ac:dyDescent="0.45">
      <c r="A525" s="179" t="s">
        <v>1764</v>
      </c>
      <c r="B525" s="180">
        <v>73216</v>
      </c>
      <c r="C525" s="181" t="s">
        <v>485</v>
      </c>
      <c r="D525" s="181" t="s">
        <v>250</v>
      </c>
      <c r="E525" s="182" t="s">
        <v>598</v>
      </c>
      <c r="F525" s="183">
        <v>167.04</v>
      </c>
      <c r="G525" s="183">
        <v>340</v>
      </c>
      <c r="H525" s="110">
        <f ca="1">IF(Import1!$O$6=4,"--",VLOOKUP(B525,Import1!A:D,Import1!$O$6+1,0))</f>
        <v>4709</v>
      </c>
      <c r="I525" s="89">
        <v>2</v>
      </c>
      <c r="J525" s="63">
        <f>IF(I525=1,Grupe!$L$22,Grupe!$M$22)</f>
        <v>0</v>
      </c>
      <c r="K525" s="110">
        <f ca="1">IF(Import1!$O$6=4,"--",H525*(100-J525)/100)</f>
        <v>4709</v>
      </c>
      <c r="L525" s="62"/>
      <c r="M525" s="62"/>
      <c r="N525" s="62"/>
      <c r="O525" s="62"/>
    </row>
    <row r="526" spans="1:15" x14ac:dyDescent="0.45">
      <c r="A526" s="179" t="s">
        <v>1765</v>
      </c>
      <c r="B526" s="180">
        <v>73217</v>
      </c>
      <c r="C526" s="181" t="s">
        <v>486</v>
      </c>
      <c r="D526" s="181" t="s">
        <v>250</v>
      </c>
      <c r="E526" s="182" t="s">
        <v>599</v>
      </c>
      <c r="F526" s="183">
        <v>208.32</v>
      </c>
      <c r="G526" s="183">
        <v>400</v>
      </c>
      <c r="H526" s="110">
        <f ca="1">IF(Import1!$O$6=4,"--",VLOOKUP(B526,Import1!A:D,Import1!$O$6+1,0))</f>
        <v>5905</v>
      </c>
      <c r="I526" s="89">
        <v>2</v>
      </c>
      <c r="J526" s="63">
        <f>IF(I526=1,Grupe!$L$22,Grupe!$M$22)</f>
        <v>0</v>
      </c>
      <c r="K526" s="110">
        <f ca="1">IF(Import1!$O$6=4,"--",H526*(100-J526)/100)</f>
        <v>5905</v>
      </c>
      <c r="L526" s="62"/>
      <c r="M526" s="62"/>
      <c r="N526" s="62"/>
      <c r="O526" s="62"/>
    </row>
    <row r="527" spans="1:15" x14ac:dyDescent="0.45">
      <c r="A527" s="179" t="s">
        <v>1766</v>
      </c>
      <c r="B527" s="180">
        <v>73218</v>
      </c>
      <c r="C527" s="181" t="s">
        <v>487</v>
      </c>
      <c r="D527" s="181" t="s">
        <v>250</v>
      </c>
      <c r="E527" s="182" t="s">
        <v>691</v>
      </c>
      <c r="F527" s="183">
        <v>257.27999999999997</v>
      </c>
      <c r="G527" s="183">
        <v>500</v>
      </c>
      <c r="H527" s="110">
        <f ca="1">IF(Import1!$O$6=4,"--",VLOOKUP(B527,Import1!A:D,Import1!$O$6+1,0))</f>
        <v>6519</v>
      </c>
      <c r="I527" s="89">
        <v>2</v>
      </c>
      <c r="J527" s="63">
        <f>IF(I527=1,Grupe!$L$22,Grupe!$M$22)</f>
        <v>0</v>
      </c>
      <c r="K527" s="110">
        <f ca="1">IF(Import1!$O$6=4,"--",H527*(100-J527)/100)</f>
        <v>6519</v>
      </c>
      <c r="L527" s="62"/>
      <c r="M527" s="62"/>
      <c r="N527" s="62"/>
      <c r="O527" s="62"/>
    </row>
    <row r="528" spans="1:15" x14ac:dyDescent="0.45">
      <c r="A528" s="179" t="s">
        <v>1767</v>
      </c>
      <c r="B528" s="180">
        <v>73219</v>
      </c>
      <c r="C528" s="181" t="s">
        <v>488</v>
      </c>
      <c r="D528" s="181" t="s">
        <v>250</v>
      </c>
      <c r="E528" s="182" t="s">
        <v>712</v>
      </c>
      <c r="F528" s="183">
        <v>339.84</v>
      </c>
      <c r="G528" s="183">
        <v>680</v>
      </c>
      <c r="H528" s="110">
        <f ca="1">IF(Import1!$O$6=4,"--",VLOOKUP(B528,Import1!A:D,Import1!$O$6+1,0))</f>
        <v>8563</v>
      </c>
      <c r="I528" s="89">
        <v>2</v>
      </c>
      <c r="J528" s="63">
        <f>IF(I528=1,Grupe!$L$22,Grupe!$M$22)</f>
        <v>0</v>
      </c>
      <c r="K528" s="110">
        <f ca="1">IF(Import1!$O$6=4,"--",H528*(100-J528)/100)</f>
        <v>8563</v>
      </c>
      <c r="L528" s="62"/>
      <c r="M528" s="62"/>
      <c r="N528" s="62"/>
      <c r="O528" s="62"/>
    </row>
    <row r="529" spans="1:15" x14ac:dyDescent="0.45">
      <c r="A529" s="179" t="s">
        <v>1768</v>
      </c>
      <c r="B529" s="180">
        <v>73220</v>
      </c>
      <c r="C529" s="181" t="s">
        <v>489</v>
      </c>
      <c r="D529" s="181" t="s">
        <v>250</v>
      </c>
      <c r="E529" s="182" t="s">
        <v>707</v>
      </c>
      <c r="F529" s="183">
        <v>439.68</v>
      </c>
      <c r="G529" s="183">
        <v>870</v>
      </c>
      <c r="H529" s="110">
        <f ca="1">IF(Import1!$O$6=4,"--",VLOOKUP(B529,Import1!A:D,Import1!$O$6+1,0))</f>
        <v>13234</v>
      </c>
      <c r="I529" s="89">
        <v>2</v>
      </c>
      <c r="J529" s="63">
        <f>IF(I529=1,Grupe!$L$22,Grupe!$M$22)</f>
        <v>0</v>
      </c>
      <c r="K529" s="110">
        <f ca="1">IF(Import1!$O$6=4,"--",H529*(100-J529)/100)</f>
        <v>13234</v>
      </c>
      <c r="L529" s="62"/>
      <c r="M529" s="62"/>
      <c r="N529" s="62"/>
      <c r="O529" s="62"/>
    </row>
    <row r="530" spans="1:15" x14ac:dyDescent="0.45">
      <c r="A530" s="179" t="s">
        <v>1769</v>
      </c>
      <c r="B530" s="180">
        <v>73221</v>
      </c>
      <c r="C530" s="181" t="s">
        <v>404</v>
      </c>
      <c r="D530" s="181" t="s">
        <v>250</v>
      </c>
      <c r="E530" s="182" t="s">
        <v>711</v>
      </c>
      <c r="F530" s="183">
        <v>62.4</v>
      </c>
      <c r="G530" s="183">
        <v>150</v>
      </c>
      <c r="H530" s="110">
        <f ca="1">IF(Import1!$O$6=4,"--",VLOOKUP(B530,Import1!A:D,Import1!$O$6+1,0))</f>
        <v>1397</v>
      </c>
      <c r="I530" s="89">
        <v>2</v>
      </c>
      <c r="J530" s="63">
        <f>IF(I530=1,Grupe!$L$22,Grupe!$M$22)</f>
        <v>0</v>
      </c>
      <c r="K530" s="110">
        <f ca="1">IF(Import1!$O$6=4,"--",H530*(100-J530)/100)</f>
        <v>1397</v>
      </c>
      <c r="L530" s="62"/>
      <c r="M530" s="62"/>
      <c r="N530" s="62"/>
      <c r="O530" s="62"/>
    </row>
    <row r="531" spans="1:15" x14ac:dyDescent="0.45">
      <c r="A531" s="179" t="s">
        <v>1770</v>
      </c>
      <c r="B531" s="180">
        <v>73222</v>
      </c>
      <c r="C531" s="181" t="s">
        <v>490</v>
      </c>
      <c r="D531" s="181" t="s">
        <v>250</v>
      </c>
      <c r="E531" s="182" t="s">
        <v>566</v>
      </c>
      <c r="F531" s="183">
        <v>78.72</v>
      </c>
      <c r="G531" s="183">
        <v>170</v>
      </c>
      <c r="H531" s="110">
        <f ca="1">IF(Import1!$O$6=4,"--",VLOOKUP(B531,Import1!A:D,Import1!$O$6+1,0))</f>
        <v>1966</v>
      </c>
      <c r="I531" s="89">
        <v>2</v>
      </c>
      <c r="J531" s="63">
        <f>IF(I531=1,Grupe!$L$22,Grupe!$M$22)</f>
        <v>0</v>
      </c>
      <c r="K531" s="110">
        <f ca="1">IF(Import1!$O$6=4,"--",H531*(100-J531)/100)</f>
        <v>1966</v>
      </c>
      <c r="L531" s="62"/>
      <c r="M531" s="62"/>
      <c r="N531" s="62"/>
      <c r="O531" s="62"/>
    </row>
    <row r="532" spans="1:15" x14ac:dyDescent="0.45">
      <c r="A532" s="179" t="s">
        <v>1771</v>
      </c>
      <c r="B532" s="180">
        <v>73223</v>
      </c>
      <c r="C532" s="181" t="s">
        <v>491</v>
      </c>
      <c r="D532" s="181" t="s">
        <v>250</v>
      </c>
      <c r="E532" s="182" t="s">
        <v>657</v>
      </c>
      <c r="F532" s="183">
        <v>96</v>
      </c>
      <c r="G532" s="183">
        <v>200</v>
      </c>
      <c r="H532" s="110">
        <f ca="1">IF(Import1!$O$6=4,"--",VLOOKUP(B532,Import1!A:D,Import1!$O$6+1,0))</f>
        <v>2381</v>
      </c>
      <c r="I532" s="89">
        <v>2</v>
      </c>
      <c r="J532" s="63">
        <f>IF(I532=1,Grupe!$L$22,Grupe!$M$22)</f>
        <v>0</v>
      </c>
      <c r="K532" s="110">
        <f ca="1">IF(Import1!$O$6=4,"--",H532*(100-J532)/100)</f>
        <v>2381</v>
      </c>
      <c r="L532" s="62"/>
      <c r="M532" s="62"/>
      <c r="N532" s="62"/>
      <c r="O532" s="62"/>
    </row>
    <row r="533" spans="1:15" x14ac:dyDescent="0.45">
      <c r="A533" s="179" t="s">
        <v>1772</v>
      </c>
      <c r="B533" s="180">
        <v>73224</v>
      </c>
      <c r="C533" s="181" t="s">
        <v>492</v>
      </c>
      <c r="D533" s="181" t="s">
        <v>250</v>
      </c>
      <c r="E533" s="182" t="s">
        <v>658</v>
      </c>
      <c r="F533" s="183">
        <v>114.24</v>
      </c>
      <c r="G533" s="183">
        <v>230</v>
      </c>
      <c r="H533" s="110">
        <f ca="1">IF(Import1!$O$6=4,"--",VLOOKUP(B533,Import1!A:D,Import1!$O$6+1,0))</f>
        <v>3119</v>
      </c>
      <c r="I533" s="89">
        <v>2</v>
      </c>
      <c r="J533" s="63">
        <f>IF(I533=1,Grupe!$L$22,Grupe!$M$22)</f>
        <v>0</v>
      </c>
      <c r="K533" s="110">
        <f ca="1">IF(Import1!$O$6=4,"--",H533*(100-J533)/100)</f>
        <v>3119</v>
      </c>
      <c r="L533" s="62"/>
      <c r="M533" s="62"/>
      <c r="N533" s="62"/>
      <c r="O533" s="62"/>
    </row>
    <row r="534" spans="1:15" x14ac:dyDescent="0.45">
      <c r="A534" s="179" t="s">
        <v>1773</v>
      </c>
      <c r="B534" s="180">
        <v>73225</v>
      </c>
      <c r="C534" s="181" t="s">
        <v>493</v>
      </c>
      <c r="D534" s="181" t="s">
        <v>250</v>
      </c>
      <c r="E534" s="182" t="s">
        <v>709</v>
      </c>
      <c r="F534" s="183">
        <v>147.84</v>
      </c>
      <c r="G534" s="183">
        <v>280</v>
      </c>
      <c r="H534" s="110">
        <f ca="1">IF(Import1!$O$6=4,"--",VLOOKUP(B534,Import1!A:D,Import1!$O$6+1,0))</f>
        <v>4072</v>
      </c>
      <c r="I534" s="89">
        <v>2</v>
      </c>
      <c r="J534" s="63">
        <f>IF(I534=1,Grupe!$L$22,Grupe!$M$22)</f>
        <v>0</v>
      </c>
      <c r="K534" s="110">
        <f ca="1">IF(Import1!$O$6=4,"--",H534*(100-J534)/100)</f>
        <v>4072</v>
      </c>
      <c r="L534" s="62"/>
      <c r="M534" s="62"/>
      <c r="N534" s="62"/>
      <c r="O534" s="62"/>
    </row>
    <row r="535" spans="1:15" x14ac:dyDescent="0.45">
      <c r="A535" s="179" t="s">
        <v>1774</v>
      </c>
      <c r="B535" s="180">
        <v>73226</v>
      </c>
      <c r="C535" s="181" t="s">
        <v>494</v>
      </c>
      <c r="D535" s="181" t="s">
        <v>250</v>
      </c>
      <c r="E535" s="182" t="s">
        <v>691</v>
      </c>
      <c r="F535" s="183">
        <v>257.27999999999997</v>
      </c>
      <c r="G535" s="183">
        <v>460</v>
      </c>
      <c r="H535" s="110">
        <f ca="1">IF(Import1!$O$6=4,"--",VLOOKUP(B535,Import1!A:D,Import1!$O$6+1,0))</f>
        <v>6627</v>
      </c>
      <c r="I535" s="89">
        <v>2</v>
      </c>
      <c r="J535" s="63">
        <f>IF(I535=1,Grupe!$L$22,Grupe!$M$22)</f>
        <v>0</v>
      </c>
      <c r="K535" s="110">
        <f ca="1">IF(Import1!$O$6=4,"--",H535*(100-J535)/100)</f>
        <v>6627</v>
      </c>
      <c r="L535" s="62"/>
      <c r="M535" s="62"/>
      <c r="N535" s="62"/>
      <c r="O535" s="62"/>
    </row>
    <row r="536" spans="1:15" x14ac:dyDescent="0.45">
      <c r="A536" s="179" t="s">
        <v>1775</v>
      </c>
      <c r="B536" s="180">
        <v>73227</v>
      </c>
      <c r="C536" s="181" t="s">
        <v>495</v>
      </c>
      <c r="D536" s="181" t="s">
        <v>250</v>
      </c>
      <c r="E536" s="182" t="s">
        <v>713</v>
      </c>
      <c r="F536" s="183">
        <v>358.08</v>
      </c>
      <c r="G536" s="183">
        <v>660</v>
      </c>
      <c r="H536" s="110">
        <f ca="1">IF(Import1!$O$6=4,"--",VLOOKUP(B536,Import1!A:D,Import1!$O$6+1,0))</f>
        <v>9253</v>
      </c>
      <c r="I536" s="89">
        <v>2</v>
      </c>
      <c r="J536" s="63">
        <f>IF(I536=1,Grupe!$L$22,Grupe!$M$22)</f>
        <v>0</v>
      </c>
      <c r="K536" s="110">
        <f ca="1">IF(Import1!$O$6=4,"--",H536*(100-J536)/100)</f>
        <v>9253</v>
      </c>
      <c r="L536" s="62"/>
      <c r="M536" s="62"/>
      <c r="N536" s="62"/>
      <c r="O536" s="62"/>
    </row>
    <row r="537" spans="1:15" x14ac:dyDescent="0.45">
      <c r="A537" s="179" t="s">
        <v>1776</v>
      </c>
      <c r="B537" s="180">
        <v>73228</v>
      </c>
      <c r="C537" s="181" t="s">
        <v>496</v>
      </c>
      <c r="D537" s="181" t="s">
        <v>250</v>
      </c>
      <c r="E537" s="182" t="s">
        <v>644</v>
      </c>
      <c r="F537" s="183">
        <v>508.8</v>
      </c>
      <c r="G537" s="183">
        <v>940</v>
      </c>
      <c r="H537" s="110">
        <f ca="1">IF(Import1!$O$6=4,"--",VLOOKUP(B537,Import1!A:D,Import1!$O$6+1,0))</f>
        <v>14274</v>
      </c>
      <c r="I537" s="89">
        <v>2</v>
      </c>
      <c r="J537" s="63">
        <f>IF(I537=1,Grupe!$L$22,Grupe!$M$22)</f>
        <v>0</v>
      </c>
      <c r="K537" s="110">
        <f ca="1">IF(Import1!$O$6=4,"--",H537*(100-J537)/100)</f>
        <v>14274</v>
      </c>
      <c r="L537" s="62"/>
      <c r="M537" s="62"/>
      <c r="N537" s="62"/>
      <c r="O537" s="62"/>
    </row>
    <row r="538" spans="1:15" x14ac:dyDescent="0.45">
      <c r="A538" s="179" t="s">
        <v>1777</v>
      </c>
      <c r="B538" s="180">
        <v>73229</v>
      </c>
      <c r="C538" s="181" t="s">
        <v>497</v>
      </c>
      <c r="D538" s="181" t="s">
        <v>250</v>
      </c>
      <c r="E538" s="182" t="s">
        <v>645</v>
      </c>
      <c r="F538" s="183">
        <v>658.56</v>
      </c>
      <c r="G538" s="183">
        <v>1190</v>
      </c>
      <c r="H538" s="110">
        <f ca="1">IF(Import1!$O$6=4,"--",VLOOKUP(B538,Import1!A:D,Import1!$O$6+1,0))</f>
        <v>18403</v>
      </c>
      <c r="I538" s="89">
        <v>2</v>
      </c>
      <c r="J538" s="63">
        <f>IF(I538=1,Grupe!$L$22,Grupe!$M$22)</f>
        <v>0</v>
      </c>
      <c r="K538" s="110">
        <f ca="1">IF(Import1!$O$6=4,"--",H538*(100-J538)/100)</f>
        <v>18403</v>
      </c>
      <c r="L538" s="62"/>
      <c r="M538" s="62"/>
      <c r="N538" s="62"/>
      <c r="O538" s="62"/>
    </row>
    <row r="539" spans="1:15" x14ac:dyDescent="0.45">
      <c r="A539" s="179" t="s">
        <v>1778</v>
      </c>
      <c r="B539" s="180">
        <v>73230</v>
      </c>
      <c r="C539" s="181" t="s">
        <v>405</v>
      </c>
      <c r="D539" s="181" t="s">
        <v>250</v>
      </c>
      <c r="E539" s="182" t="s">
        <v>657</v>
      </c>
      <c r="F539" s="183">
        <v>88.32</v>
      </c>
      <c r="G539" s="183">
        <v>200</v>
      </c>
      <c r="H539" s="110">
        <f ca="1">IF(Import1!$O$6=4,"--",VLOOKUP(B539,Import1!A:D,Import1!$O$6+1,0))</f>
        <v>1979</v>
      </c>
      <c r="I539" s="89">
        <v>2</v>
      </c>
      <c r="J539" s="63">
        <f>IF(I539=1,Grupe!$L$22,Grupe!$M$22)</f>
        <v>0</v>
      </c>
      <c r="K539" s="110">
        <f ca="1">IF(Import1!$O$6=4,"--",H539*(100-J539)/100)</f>
        <v>1979</v>
      </c>
      <c r="L539" s="62"/>
      <c r="M539" s="62"/>
      <c r="N539" s="62"/>
      <c r="O539" s="62"/>
    </row>
    <row r="540" spans="1:15" x14ac:dyDescent="0.45">
      <c r="A540" s="179" t="s">
        <v>1779</v>
      </c>
      <c r="B540" s="180">
        <v>73231</v>
      </c>
      <c r="C540" s="181" t="s">
        <v>498</v>
      </c>
      <c r="D540" s="181" t="s">
        <v>250</v>
      </c>
      <c r="E540" s="182" t="s">
        <v>567</v>
      </c>
      <c r="F540" s="183">
        <v>114.24</v>
      </c>
      <c r="G540" s="183">
        <v>230</v>
      </c>
      <c r="H540" s="110">
        <f ca="1">IF(Import1!$O$6=4,"--",VLOOKUP(B540,Import1!A:D,Import1!$O$6+1,0))</f>
        <v>3190</v>
      </c>
      <c r="I540" s="89">
        <v>2</v>
      </c>
      <c r="J540" s="63">
        <f>IF(I540=1,Grupe!$L$22,Grupe!$M$22)</f>
        <v>0</v>
      </c>
      <c r="K540" s="110">
        <f ca="1">IF(Import1!$O$6=4,"--",H540*(100-J540)/100)</f>
        <v>3190</v>
      </c>
      <c r="L540" s="62"/>
      <c r="M540" s="62"/>
      <c r="N540" s="62"/>
      <c r="O540" s="62"/>
    </row>
    <row r="541" spans="1:15" x14ac:dyDescent="0.45">
      <c r="A541" s="179" t="s">
        <v>1780</v>
      </c>
      <c r="B541" s="180">
        <v>73232</v>
      </c>
      <c r="C541" s="181" t="s">
        <v>499</v>
      </c>
      <c r="D541" s="181" t="s">
        <v>250</v>
      </c>
      <c r="E541" s="182" t="s">
        <v>634</v>
      </c>
      <c r="F541" s="183">
        <v>143.04</v>
      </c>
      <c r="G541" s="183">
        <v>270</v>
      </c>
      <c r="H541" s="110">
        <f ca="1">IF(Import1!$O$6=4,"--",VLOOKUP(B541,Import1!A:D,Import1!$O$6+1,0))</f>
        <v>3589</v>
      </c>
      <c r="I541" s="89">
        <v>2</v>
      </c>
      <c r="J541" s="63">
        <f>IF(I541=1,Grupe!$L$22,Grupe!$M$22)</f>
        <v>0</v>
      </c>
      <c r="K541" s="110">
        <f ca="1">IF(Import1!$O$6=4,"--",H541*(100-J541)/100)</f>
        <v>3589</v>
      </c>
      <c r="L541" s="62"/>
      <c r="M541" s="62"/>
      <c r="N541" s="62"/>
      <c r="O541" s="62"/>
    </row>
    <row r="542" spans="1:15" x14ac:dyDescent="0.45">
      <c r="A542" s="179" t="s">
        <v>1781</v>
      </c>
      <c r="B542" s="180">
        <v>73233</v>
      </c>
      <c r="C542" s="181" t="s">
        <v>500</v>
      </c>
      <c r="D542" s="181" t="s">
        <v>250</v>
      </c>
      <c r="E542" s="182" t="s">
        <v>570</v>
      </c>
      <c r="F542" s="183">
        <v>171.84</v>
      </c>
      <c r="G542" s="183">
        <v>320</v>
      </c>
      <c r="H542" s="110">
        <f ca="1">IF(Import1!$O$6=4,"--",VLOOKUP(B542,Import1!A:D,Import1!$O$6+1,0))</f>
        <v>4809</v>
      </c>
      <c r="I542" s="89">
        <v>2</v>
      </c>
      <c r="J542" s="63">
        <f>IF(I542=1,Grupe!$L$22,Grupe!$M$22)</f>
        <v>0</v>
      </c>
      <c r="K542" s="110">
        <f ca="1">IF(Import1!$O$6=4,"--",H542*(100-J542)/100)</f>
        <v>4809</v>
      </c>
      <c r="L542" s="62"/>
      <c r="M542" s="62"/>
      <c r="N542" s="62"/>
      <c r="O542" s="62"/>
    </row>
    <row r="543" spans="1:15" x14ac:dyDescent="0.45">
      <c r="A543" s="179" t="s">
        <v>1782</v>
      </c>
      <c r="B543" s="180">
        <v>73234</v>
      </c>
      <c r="C543" s="181" t="s">
        <v>501</v>
      </c>
      <c r="D543" s="181" t="s">
        <v>250</v>
      </c>
      <c r="E543" s="182" t="s">
        <v>611</v>
      </c>
      <c r="F543" s="183">
        <v>243.84</v>
      </c>
      <c r="G543" s="183">
        <v>410</v>
      </c>
      <c r="H543" s="110">
        <f ca="1">IF(Import1!$O$6=4,"--",VLOOKUP(B543,Import1!A:D,Import1!$O$6+1,0))</f>
        <v>5699</v>
      </c>
      <c r="I543" s="89">
        <v>2</v>
      </c>
      <c r="J543" s="63">
        <f>IF(I543=1,Grupe!$L$22,Grupe!$M$22)</f>
        <v>0</v>
      </c>
      <c r="K543" s="110">
        <f ca="1">IF(Import1!$O$6=4,"--",H543*(100-J543)/100)</f>
        <v>5699</v>
      </c>
      <c r="L543" s="62"/>
      <c r="M543" s="62"/>
      <c r="N543" s="62"/>
      <c r="O543" s="62"/>
    </row>
    <row r="544" spans="1:15" x14ac:dyDescent="0.45">
      <c r="A544" s="179" t="s">
        <v>1783</v>
      </c>
      <c r="B544" s="180">
        <v>73235</v>
      </c>
      <c r="C544" s="181" t="s">
        <v>502</v>
      </c>
      <c r="D544" s="181" t="s">
        <v>250</v>
      </c>
      <c r="E544" s="182" t="s">
        <v>713</v>
      </c>
      <c r="F544" s="183">
        <v>390.72</v>
      </c>
      <c r="G544" s="183">
        <v>670</v>
      </c>
      <c r="H544" s="110">
        <f ca="1">IF(Import1!$O$6=4,"--",VLOOKUP(B544,Import1!A:D,Import1!$O$6+1,0))</f>
        <v>9885</v>
      </c>
      <c r="I544" s="89">
        <v>2</v>
      </c>
      <c r="J544" s="63">
        <f>IF(I544=1,Grupe!$L$22,Grupe!$M$22)</f>
        <v>0</v>
      </c>
      <c r="K544" s="110">
        <f ca="1">IF(Import1!$O$6=4,"--",H544*(100-J544)/100)</f>
        <v>9885</v>
      </c>
      <c r="L544" s="62"/>
      <c r="M544" s="62"/>
      <c r="N544" s="62"/>
      <c r="O544" s="62"/>
    </row>
    <row r="545" spans="1:15" x14ac:dyDescent="0.45">
      <c r="A545" s="179" t="s">
        <v>1784</v>
      </c>
      <c r="B545" s="180">
        <v>73236</v>
      </c>
      <c r="C545" s="181" t="s">
        <v>503</v>
      </c>
      <c r="D545" s="181" t="s">
        <v>250</v>
      </c>
      <c r="E545" s="182" t="s">
        <v>574</v>
      </c>
      <c r="F545" s="183">
        <v>229.44</v>
      </c>
      <c r="G545" s="183">
        <v>410</v>
      </c>
      <c r="H545" s="110">
        <f ca="1">IF(Import1!$O$6=4,"--",VLOOKUP(B545,Import1!A:D,Import1!$O$6+1,0))</f>
        <v>5719</v>
      </c>
      <c r="I545" s="89">
        <v>2</v>
      </c>
      <c r="J545" s="63">
        <f>IF(I545=1,Grupe!$L$22,Grupe!$M$22)</f>
        <v>0</v>
      </c>
      <c r="K545" s="110">
        <f ca="1">IF(Import1!$O$6=4,"--",H545*(100-J545)/100)</f>
        <v>5719</v>
      </c>
      <c r="L545" s="62"/>
      <c r="M545" s="62"/>
      <c r="N545" s="62"/>
      <c r="O545" s="62"/>
    </row>
    <row r="546" spans="1:15" x14ac:dyDescent="0.45">
      <c r="A546" s="179" t="s">
        <v>1785</v>
      </c>
      <c r="B546" s="180">
        <v>73237</v>
      </c>
      <c r="C546" s="181" t="s">
        <v>504</v>
      </c>
      <c r="D546" s="181" t="s">
        <v>250</v>
      </c>
      <c r="E546" s="182" t="s">
        <v>691</v>
      </c>
      <c r="F546" s="183">
        <v>320.64</v>
      </c>
      <c r="G546" s="183">
        <v>560</v>
      </c>
      <c r="H546" s="110">
        <f ca="1">IF(Import1!$O$6=4,"--",VLOOKUP(B546,Import1!A:D,Import1!$O$6+1,0))</f>
        <v>8043</v>
      </c>
      <c r="I546" s="89">
        <v>2</v>
      </c>
      <c r="J546" s="63">
        <f>IF(I546=1,Grupe!$L$22,Grupe!$M$22)</f>
        <v>0</v>
      </c>
      <c r="K546" s="110">
        <f ca="1">IF(Import1!$O$6=4,"--",H546*(100-J546)/100)</f>
        <v>8043</v>
      </c>
      <c r="L546" s="62"/>
      <c r="M546" s="62"/>
      <c r="N546" s="62"/>
      <c r="O546" s="62"/>
    </row>
    <row r="547" spans="1:15" x14ac:dyDescent="0.45">
      <c r="A547" s="179" t="s">
        <v>1786</v>
      </c>
      <c r="B547" s="180">
        <v>73238</v>
      </c>
      <c r="C547" s="181" t="s">
        <v>505</v>
      </c>
      <c r="D547" s="181" t="s">
        <v>250</v>
      </c>
      <c r="E547" s="182" t="s">
        <v>715</v>
      </c>
      <c r="F547" s="183">
        <v>497.28</v>
      </c>
      <c r="G547" s="183">
        <v>920</v>
      </c>
      <c r="H547" s="110">
        <f ca="1">IF(Import1!$O$6=4,"--",VLOOKUP(B547,Import1!A:D,Import1!$O$6+1,0))</f>
        <v>13200</v>
      </c>
      <c r="I547" s="89">
        <v>2</v>
      </c>
      <c r="J547" s="63">
        <f>IF(I547=1,Grupe!$L$22,Grupe!$M$22)</f>
        <v>0</v>
      </c>
      <c r="K547" s="110">
        <f ca="1">IF(Import1!$O$6=4,"--",H547*(100-J547)/100)</f>
        <v>13200</v>
      </c>
      <c r="L547" s="62"/>
      <c r="M547" s="62"/>
      <c r="N547" s="62"/>
      <c r="O547" s="62"/>
    </row>
    <row r="548" spans="1:15" x14ac:dyDescent="0.45">
      <c r="A548" s="179" t="s">
        <v>1787</v>
      </c>
      <c r="B548" s="180">
        <v>73239</v>
      </c>
      <c r="C548" s="181" t="s">
        <v>506</v>
      </c>
      <c r="D548" s="181" t="s">
        <v>250</v>
      </c>
      <c r="E548" s="182" t="s">
        <v>714</v>
      </c>
      <c r="F548" s="183">
        <v>776.64</v>
      </c>
      <c r="G548" s="183">
        <v>1220</v>
      </c>
      <c r="H548" s="110">
        <f ca="1">IF(Import1!$O$6=4,"--",VLOOKUP(B548,Import1!A:D,Import1!$O$6+1,0))</f>
        <v>20480</v>
      </c>
      <c r="I548" s="89">
        <v>2</v>
      </c>
      <c r="J548" s="63">
        <f>IF(I548=1,Grupe!$L$22,Grupe!$M$22)</f>
        <v>0</v>
      </c>
      <c r="K548" s="110">
        <f ca="1">IF(Import1!$O$6=4,"--",H548*(100-J548)/100)</f>
        <v>20480</v>
      </c>
      <c r="L548" s="62"/>
      <c r="M548" s="62"/>
      <c r="N548" s="62"/>
      <c r="O548" s="62"/>
    </row>
    <row r="549" spans="1:15" x14ac:dyDescent="0.45">
      <c r="A549" s="179" t="s">
        <v>1788</v>
      </c>
      <c r="B549" s="180">
        <v>73240</v>
      </c>
      <c r="C549" s="181" t="s">
        <v>507</v>
      </c>
      <c r="D549" s="181" t="s">
        <v>250</v>
      </c>
      <c r="E549" s="182" t="s">
        <v>642</v>
      </c>
      <c r="F549" s="183">
        <v>276.48</v>
      </c>
      <c r="G549" s="183">
        <v>480</v>
      </c>
      <c r="H549" s="110">
        <f ca="1">IF(Import1!$O$6=4,"--",VLOOKUP(B549,Import1!A:D,Import1!$O$6+1,0))</f>
        <v>6276</v>
      </c>
      <c r="I549" s="89">
        <v>2</v>
      </c>
      <c r="J549" s="63">
        <f>IF(I549=1,Grupe!$L$22,Grupe!$M$22)</f>
        <v>0</v>
      </c>
      <c r="K549" s="110">
        <f ca="1">IF(Import1!$O$6=4,"--",H549*(100-J549)/100)</f>
        <v>6276</v>
      </c>
      <c r="L549" s="62"/>
      <c r="M549" s="62"/>
      <c r="N549" s="62"/>
      <c r="O549" s="62"/>
    </row>
    <row r="550" spans="1:15" x14ac:dyDescent="0.45">
      <c r="A550" s="179" t="s">
        <v>1789</v>
      </c>
      <c r="B550" s="180">
        <v>73241</v>
      </c>
      <c r="C550" s="181" t="s">
        <v>508</v>
      </c>
      <c r="D550" s="181" t="s">
        <v>250</v>
      </c>
      <c r="E550" s="182" t="s">
        <v>629</v>
      </c>
      <c r="F550" s="183">
        <v>386.88</v>
      </c>
      <c r="G550" s="183">
        <v>650</v>
      </c>
      <c r="H550" s="110">
        <f ca="1">IF(Import1!$O$6=4,"--",VLOOKUP(B550,Import1!A:D,Import1!$O$6+1,0))</f>
        <v>9062</v>
      </c>
      <c r="I550" s="89">
        <v>2</v>
      </c>
      <c r="J550" s="63">
        <f>IF(I550=1,Grupe!$L$22,Grupe!$M$22)</f>
        <v>0</v>
      </c>
      <c r="K550" s="110">
        <f ca="1">IF(Import1!$O$6=4,"--",H550*(100-J550)/100)</f>
        <v>9062</v>
      </c>
      <c r="L550" s="62"/>
      <c r="M550" s="62"/>
      <c r="N550" s="62"/>
      <c r="O550" s="62"/>
    </row>
    <row r="551" spans="1:15" x14ac:dyDescent="0.45">
      <c r="A551" s="179" t="s">
        <v>1790</v>
      </c>
      <c r="B551" s="180">
        <v>73242</v>
      </c>
      <c r="C551" s="181" t="s">
        <v>509</v>
      </c>
      <c r="D551" s="181" t="s">
        <v>250</v>
      </c>
      <c r="E551" s="182" t="s">
        <v>613</v>
      </c>
      <c r="F551" s="183">
        <v>635.52</v>
      </c>
      <c r="G551" s="183">
        <v>1150</v>
      </c>
      <c r="H551" s="110">
        <f ca="1">IF(Import1!$O$6=4,"--",VLOOKUP(B551,Import1!A:D,Import1!$O$6+1,0))</f>
        <v>15810</v>
      </c>
      <c r="I551" s="89">
        <v>2</v>
      </c>
      <c r="J551" s="63">
        <f>IF(I551=1,Grupe!$L$22,Grupe!$M$22)</f>
        <v>0</v>
      </c>
      <c r="K551" s="110">
        <f ca="1">IF(Import1!$O$6=4,"--",H551*(100-J551)/100)</f>
        <v>15810</v>
      </c>
      <c r="L551" s="62"/>
      <c r="M551" s="62"/>
      <c r="N551" s="62"/>
      <c r="O551" s="62"/>
    </row>
    <row r="552" spans="1:15" x14ac:dyDescent="0.45">
      <c r="A552" s="179" t="s">
        <v>1791</v>
      </c>
      <c r="B552" s="180">
        <v>73243</v>
      </c>
      <c r="C552" s="181" t="s">
        <v>510</v>
      </c>
      <c r="D552" s="181" t="s">
        <v>250</v>
      </c>
      <c r="E552" s="182" t="s">
        <v>645</v>
      </c>
      <c r="F552" s="183">
        <v>950.4</v>
      </c>
      <c r="G552" s="183">
        <v>1470</v>
      </c>
      <c r="H552" s="110">
        <f ca="1">IF(Import1!$O$6=4,"--",VLOOKUP(B552,Import1!A:D,Import1!$O$6+1,0))</f>
        <v>24575</v>
      </c>
      <c r="I552" s="89">
        <v>2</v>
      </c>
      <c r="J552" s="63">
        <f>IF(I552=1,Grupe!$L$22,Grupe!$M$22)</f>
        <v>0</v>
      </c>
      <c r="K552" s="110">
        <f ca="1">IF(Import1!$O$6=4,"--",H552*(100-J552)/100)</f>
        <v>24575</v>
      </c>
      <c r="L552" s="62"/>
      <c r="M552" s="62"/>
      <c r="N552" s="62"/>
      <c r="O552" s="62"/>
    </row>
    <row r="553" spans="1:15" x14ac:dyDescent="0.45">
      <c r="A553" s="179" t="s">
        <v>1914</v>
      </c>
      <c r="B553" s="180">
        <v>73301</v>
      </c>
      <c r="C553" s="181" t="s">
        <v>128</v>
      </c>
      <c r="D553" s="181" t="s">
        <v>266</v>
      </c>
      <c r="E553" s="182" t="s">
        <v>588</v>
      </c>
      <c r="F553" s="183">
        <v>15</v>
      </c>
      <c r="G553" s="183">
        <v>25</v>
      </c>
      <c r="H553" s="110">
        <f ca="1">IF(Import1!$O$6=4,"--",VLOOKUP(B553,Import1!A:D,Import1!$O$6+1,0))</f>
        <v>570</v>
      </c>
      <c r="I553" s="89">
        <v>2</v>
      </c>
      <c r="J553" s="63">
        <f>IF(I553=1,Grupe!$L$22,Grupe!$M$22)</f>
        <v>0</v>
      </c>
      <c r="K553" s="110">
        <f ca="1">IF(Import1!$O$6=4,"--",H553*(100-J553)/100)</f>
        <v>570</v>
      </c>
      <c r="L553" s="62"/>
      <c r="M553" s="62"/>
      <c r="N553" s="62"/>
      <c r="O553" s="62"/>
    </row>
    <row r="554" spans="1:15" x14ac:dyDescent="0.45">
      <c r="A554" s="179" t="s">
        <v>1915</v>
      </c>
      <c r="B554" s="180">
        <v>73302</v>
      </c>
      <c r="C554" s="181" t="s">
        <v>129</v>
      </c>
      <c r="D554" s="181" t="s">
        <v>266</v>
      </c>
      <c r="E554" s="182" t="s">
        <v>877</v>
      </c>
      <c r="F554" s="183">
        <v>18</v>
      </c>
      <c r="G554" s="183">
        <v>32</v>
      </c>
      <c r="H554" s="110">
        <f ca="1">IF(Import1!$O$6=4,"--",VLOOKUP(B554,Import1!A:D,Import1!$O$6+1,0))</f>
        <v>697</v>
      </c>
      <c r="I554" s="89">
        <v>2</v>
      </c>
      <c r="J554" s="63">
        <f>IF(I554=1,Grupe!$L$22,Grupe!$M$22)</f>
        <v>0</v>
      </c>
      <c r="K554" s="110">
        <f ca="1">IF(Import1!$O$6=4,"--",H554*(100-J554)/100)</f>
        <v>697</v>
      </c>
      <c r="L554" s="62"/>
      <c r="M554" s="62"/>
      <c r="N554" s="62"/>
      <c r="O554" s="62"/>
    </row>
    <row r="555" spans="1:15" x14ac:dyDescent="0.45">
      <c r="A555" s="179" t="s">
        <v>1916</v>
      </c>
      <c r="B555" s="180">
        <v>73303</v>
      </c>
      <c r="C555" s="181" t="s">
        <v>130</v>
      </c>
      <c r="D555" s="181" t="s">
        <v>266</v>
      </c>
      <c r="E555" s="182" t="s">
        <v>871</v>
      </c>
      <c r="F555" s="183">
        <v>22</v>
      </c>
      <c r="G555" s="183">
        <v>40</v>
      </c>
      <c r="H555" s="110">
        <f ca="1">IF(Import1!$O$6=4,"--",VLOOKUP(B555,Import1!A:D,Import1!$O$6+1,0))</f>
        <v>896</v>
      </c>
      <c r="I555" s="89">
        <v>2</v>
      </c>
      <c r="J555" s="63">
        <f>IF(I555=1,Grupe!$L$22,Grupe!$M$22)</f>
        <v>0</v>
      </c>
      <c r="K555" s="110">
        <f ca="1">IF(Import1!$O$6=4,"--",H555*(100-J555)/100)</f>
        <v>896</v>
      </c>
      <c r="L555" s="62"/>
      <c r="M555" s="62"/>
      <c r="N555" s="62"/>
      <c r="O555" s="62"/>
    </row>
    <row r="556" spans="1:15" x14ac:dyDescent="0.45">
      <c r="A556" s="179" t="s">
        <v>1917</v>
      </c>
      <c r="B556" s="180">
        <v>73304</v>
      </c>
      <c r="C556" s="181" t="s">
        <v>131</v>
      </c>
      <c r="D556" s="181" t="s">
        <v>266</v>
      </c>
      <c r="E556" s="182" t="s">
        <v>607</v>
      </c>
      <c r="F556" s="183">
        <v>26</v>
      </c>
      <c r="G556" s="183">
        <v>47</v>
      </c>
      <c r="H556" s="110">
        <f ca="1">IF(Import1!$O$6=4,"--",VLOOKUP(B556,Import1!A:D,Import1!$O$6+1,0))</f>
        <v>1275</v>
      </c>
      <c r="I556" s="89">
        <v>2</v>
      </c>
      <c r="J556" s="63">
        <f>IF(I556=1,Grupe!$L$22,Grupe!$M$22)</f>
        <v>0</v>
      </c>
      <c r="K556" s="110">
        <f ca="1">IF(Import1!$O$6=4,"--",H556*(100-J556)/100)</f>
        <v>1275</v>
      </c>
      <c r="L556" s="62"/>
      <c r="M556" s="62"/>
      <c r="N556" s="62"/>
      <c r="O556" s="62"/>
    </row>
    <row r="557" spans="1:15" x14ac:dyDescent="0.45">
      <c r="A557" s="179" t="s">
        <v>1918</v>
      </c>
      <c r="B557" s="180">
        <v>73305</v>
      </c>
      <c r="C557" s="181" t="s">
        <v>132</v>
      </c>
      <c r="D557" s="181" t="s">
        <v>266</v>
      </c>
      <c r="E557" s="182" t="s">
        <v>615</v>
      </c>
      <c r="F557" s="183">
        <v>30</v>
      </c>
      <c r="G557" s="183">
        <v>54</v>
      </c>
      <c r="H557" s="110">
        <f ca="1">IF(Import1!$O$6=4,"--",VLOOKUP(B557,Import1!A:D,Import1!$O$6+1,0))</f>
        <v>1244</v>
      </c>
      <c r="I557" s="89">
        <v>2</v>
      </c>
      <c r="J557" s="63">
        <f>IF(I557=1,Grupe!$L$22,Grupe!$M$22)</f>
        <v>0</v>
      </c>
      <c r="K557" s="110">
        <f ca="1">IF(Import1!$O$6=4,"--",H557*(100-J557)/100)</f>
        <v>1244</v>
      </c>
      <c r="L557" s="62"/>
      <c r="M557" s="62"/>
      <c r="N557" s="62"/>
      <c r="O557" s="62"/>
    </row>
    <row r="558" spans="1:15" x14ac:dyDescent="0.45">
      <c r="A558" s="179" t="s">
        <v>1919</v>
      </c>
      <c r="B558" s="180">
        <v>73306</v>
      </c>
      <c r="C558" s="181" t="s">
        <v>133</v>
      </c>
      <c r="D558" s="181" t="s">
        <v>266</v>
      </c>
      <c r="E558" s="182" t="s">
        <v>831</v>
      </c>
      <c r="F558" s="183">
        <v>35</v>
      </c>
      <c r="G558" s="183">
        <v>56</v>
      </c>
      <c r="H558" s="110">
        <f ca="1">IF(Import1!$O$6=4,"--",VLOOKUP(B558,Import1!A:D,Import1!$O$6+1,0))</f>
        <v>1324</v>
      </c>
      <c r="I558" s="89">
        <v>2</v>
      </c>
      <c r="J558" s="63">
        <f>IF(I558=1,Grupe!$L$22,Grupe!$M$22)</f>
        <v>0</v>
      </c>
      <c r="K558" s="110">
        <f ca="1">IF(Import1!$O$6=4,"--",H558*(100-J558)/100)</f>
        <v>1324</v>
      </c>
      <c r="L558" s="62"/>
      <c r="M558" s="62"/>
      <c r="N558" s="62"/>
      <c r="O558" s="62"/>
    </row>
    <row r="559" spans="1:15" x14ac:dyDescent="0.45">
      <c r="A559" s="179" t="s">
        <v>1920</v>
      </c>
      <c r="B559" s="180">
        <v>73307</v>
      </c>
      <c r="C559" s="181" t="s">
        <v>134</v>
      </c>
      <c r="D559" s="181" t="s">
        <v>266</v>
      </c>
      <c r="E559" s="182" t="s">
        <v>883</v>
      </c>
      <c r="F559" s="183">
        <v>36</v>
      </c>
      <c r="G559" s="183">
        <v>67</v>
      </c>
      <c r="H559" s="110">
        <f ca="1">IF(Import1!$O$6=4,"--",VLOOKUP(B559,Import1!A:D,Import1!$O$6+1,0))</f>
        <v>1962</v>
      </c>
      <c r="I559" s="89">
        <v>2</v>
      </c>
      <c r="J559" s="63">
        <f>IF(I559=1,Grupe!$L$22,Grupe!$M$22)</f>
        <v>0</v>
      </c>
      <c r="K559" s="110">
        <f ca="1">IF(Import1!$O$6=4,"--",H559*(100-J559)/100)</f>
        <v>1962</v>
      </c>
      <c r="L559" s="62"/>
      <c r="M559" s="62"/>
      <c r="N559" s="62"/>
      <c r="O559" s="62"/>
    </row>
    <row r="560" spans="1:15" x14ac:dyDescent="0.45">
      <c r="A560" s="179" t="s">
        <v>1921</v>
      </c>
      <c r="B560" s="180">
        <v>73308</v>
      </c>
      <c r="C560" s="181" t="s">
        <v>135</v>
      </c>
      <c r="D560" s="181" t="s">
        <v>266</v>
      </c>
      <c r="E560" s="182" t="s">
        <v>663</v>
      </c>
      <c r="F560" s="183">
        <v>44</v>
      </c>
      <c r="G560" s="183">
        <v>80</v>
      </c>
      <c r="H560" s="110">
        <f ca="1">IF(Import1!$O$6=4,"--",VLOOKUP(B560,Import1!A:D,Import1!$O$6+1,0))</f>
        <v>1819</v>
      </c>
      <c r="I560" s="89">
        <v>2</v>
      </c>
      <c r="J560" s="63">
        <f>IF(I560=1,Grupe!$L$22,Grupe!$M$22)</f>
        <v>0</v>
      </c>
      <c r="K560" s="110">
        <f ca="1">IF(Import1!$O$6=4,"--",H560*(100-J560)/100)</f>
        <v>1819</v>
      </c>
      <c r="L560" s="62"/>
      <c r="M560" s="62"/>
      <c r="N560" s="62"/>
      <c r="O560" s="62"/>
    </row>
    <row r="561" spans="1:15" x14ac:dyDescent="0.45">
      <c r="A561" s="179" t="s">
        <v>1922</v>
      </c>
      <c r="B561" s="180">
        <v>73309</v>
      </c>
      <c r="C561" s="181" t="s">
        <v>136</v>
      </c>
      <c r="D561" s="181" t="s">
        <v>266</v>
      </c>
      <c r="E561" s="182" t="s">
        <v>887</v>
      </c>
      <c r="F561" s="183">
        <v>18</v>
      </c>
      <c r="G561" s="183">
        <v>33</v>
      </c>
      <c r="H561" s="110">
        <f ca="1">IF(Import1!$O$6=4,"--",VLOOKUP(B561,Import1!A:D,Import1!$O$6+1,0))</f>
        <v>632</v>
      </c>
      <c r="I561" s="89">
        <v>2</v>
      </c>
      <c r="J561" s="63">
        <f>IF(I561=1,Grupe!$L$22,Grupe!$M$22)</f>
        <v>0</v>
      </c>
      <c r="K561" s="110">
        <f ca="1">IF(Import1!$O$6=4,"--",H561*(100-J561)/100)</f>
        <v>632</v>
      </c>
      <c r="L561" s="62"/>
      <c r="M561" s="62"/>
      <c r="N561" s="62"/>
      <c r="O561" s="62"/>
    </row>
    <row r="562" spans="1:15" x14ac:dyDescent="0.45">
      <c r="A562" s="179" t="s">
        <v>1923</v>
      </c>
      <c r="B562" s="180">
        <v>73310</v>
      </c>
      <c r="C562" s="181" t="s">
        <v>137</v>
      </c>
      <c r="D562" s="181" t="s">
        <v>266</v>
      </c>
      <c r="E562" s="182" t="s">
        <v>607</v>
      </c>
      <c r="F562" s="183">
        <v>22</v>
      </c>
      <c r="G562" s="183">
        <v>41</v>
      </c>
      <c r="H562" s="110">
        <f ca="1">IF(Import1!$O$6=4,"--",VLOOKUP(B562,Import1!A:D,Import1!$O$6+1,0))</f>
        <v>1018</v>
      </c>
      <c r="I562" s="89">
        <v>2</v>
      </c>
      <c r="J562" s="63">
        <f>IF(I562=1,Grupe!$L$22,Grupe!$M$22)</f>
        <v>0</v>
      </c>
      <c r="K562" s="110">
        <f ca="1">IF(Import1!$O$6=4,"--",H562*(100-J562)/100)</f>
        <v>1018</v>
      </c>
      <c r="L562" s="62"/>
      <c r="M562" s="62"/>
      <c r="N562" s="62"/>
      <c r="O562" s="62"/>
    </row>
    <row r="563" spans="1:15" x14ac:dyDescent="0.45">
      <c r="A563" s="179" t="s">
        <v>1924</v>
      </c>
      <c r="B563" s="180">
        <v>73311</v>
      </c>
      <c r="C563" s="181" t="s">
        <v>138</v>
      </c>
      <c r="D563" s="181" t="s">
        <v>266</v>
      </c>
      <c r="E563" s="182" t="s">
        <v>831</v>
      </c>
      <c r="F563" s="183">
        <v>26</v>
      </c>
      <c r="G563" s="183">
        <v>54</v>
      </c>
      <c r="H563" s="110">
        <f ca="1">IF(Import1!$O$6=4,"--",VLOOKUP(B563,Import1!A:D,Import1!$O$6+1,0))</f>
        <v>1070</v>
      </c>
      <c r="I563" s="89">
        <v>2</v>
      </c>
      <c r="J563" s="63">
        <f>IF(I563=1,Grupe!$L$22,Grupe!$M$22)</f>
        <v>0</v>
      </c>
      <c r="K563" s="110">
        <f ca="1">IF(Import1!$O$6=4,"--",H563*(100-J563)/100)</f>
        <v>1070</v>
      </c>
      <c r="L563" s="62"/>
      <c r="M563" s="62"/>
      <c r="N563" s="62"/>
      <c r="O563" s="62"/>
    </row>
    <row r="564" spans="1:15" x14ac:dyDescent="0.45">
      <c r="A564" s="179" t="s">
        <v>1925</v>
      </c>
      <c r="B564" s="180">
        <v>73312</v>
      </c>
      <c r="C564" s="181" t="s">
        <v>139</v>
      </c>
      <c r="D564" s="181" t="s">
        <v>266</v>
      </c>
      <c r="E564" s="182" t="s">
        <v>891</v>
      </c>
      <c r="F564" s="183">
        <v>32</v>
      </c>
      <c r="G564" s="183">
        <v>60</v>
      </c>
      <c r="H564" s="110">
        <f ca="1">IF(Import1!$O$6=4,"--",VLOOKUP(B564,Import1!A:D,Import1!$O$6+1,0))</f>
        <v>1665</v>
      </c>
      <c r="I564" s="89">
        <v>2</v>
      </c>
      <c r="J564" s="63">
        <f>IF(I564=1,Grupe!$L$22,Grupe!$M$22)</f>
        <v>0</v>
      </c>
      <c r="K564" s="110">
        <f ca="1">IF(Import1!$O$6=4,"--",H564*(100-J564)/100)</f>
        <v>1665</v>
      </c>
      <c r="L564" s="62"/>
      <c r="M564" s="62"/>
      <c r="N564" s="62"/>
      <c r="O564" s="62"/>
    </row>
    <row r="565" spans="1:15" x14ac:dyDescent="0.45">
      <c r="A565" s="179" t="s">
        <v>1926</v>
      </c>
      <c r="B565" s="180">
        <v>73313</v>
      </c>
      <c r="C565" s="181" t="s">
        <v>213</v>
      </c>
      <c r="D565" s="181" t="s">
        <v>266</v>
      </c>
      <c r="E565" s="182">
        <v>6.6</v>
      </c>
      <c r="F565" s="183">
        <v>45</v>
      </c>
      <c r="G565" s="183">
        <v>61</v>
      </c>
      <c r="H565" s="110">
        <f ca="1">IF(Import1!$O$6=4,"--",VLOOKUP(B565,Import1!A:D,Import1!$O$6+1,0))</f>
        <v>1929</v>
      </c>
      <c r="I565" s="89">
        <v>2</v>
      </c>
      <c r="J565" s="63">
        <f>IF(I565=1,Grupe!$L$22,Grupe!$M$22)</f>
        <v>0</v>
      </c>
      <c r="K565" s="110">
        <f ca="1">IF(Import1!$O$6=4,"--",H565*(100-J565)/100)</f>
        <v>1929</v>
      </c>
      <c r="L565" s="62"/>
      <c r="M565" s="62"/>
      <c r="N565" s="62"/>
      <c r="O565" s="62"/>
    </row>
    <row r="566" spans="1:15" x14ac:dyDescent="0.45">
      <c r="A566" s="179" t="s">
        <v>1927</v>
      </c>
      <c r="B566" s="180">
        <v>73314</v>
      </c>
      <c r="C566" s="181" t="s">
        <v>140</v>
      </c>
      <c r="D566" s="181" t="s">
        <v>266</v>
      </c>
      <c r="E566" s="182" t="s">
        <v>663</v>
      </c>
      <c r="F566" s="183">
        <v>40</v>
      </c>
      <c r="G566" s="183">
        <v>70</v>
      </c>
      <c r="H566" s="110">
        <f ca="1">IF(Import1!$O$6=4,"--",VLOOKUP(B566,Import1!A:D,Import1!$O$6+1,0))</f>
        <v>2115</v>
      </c>
      <c r="I566" s="89">
        <v>2</v>
      </c>
      <c r="J566" s="63">
        <f>IF(I566=1,Grupe!$L$22,Grupe!$M$22)</f>
        <v>0</v>
      </c>
      <c r="K566" s="110">
        <f ca="1">IF(Import1!$O$6=4,"--",H566*(100-J566)/100)</f>
        <v>2115</v>
      </c>
      <c r="L566" s="62"/>
      <c r="M566" s="62"/>
      <c r="N566" s="62"/>
      <c r="O566" s="62"/>
    </row>
    <row r="567" spans="1:15" x14ac:dyDescent="0.45">
      <c r="A567" s="179" t="s">
        <v>1928</v>
      </c>
      <c r="B567" s="180">
        <v>73315</v>
      </c>
      <c r="C567" s="181" t="s">
        <v>141</v>
      </c>
      <c r="D567" s="181" t="s">
        <v>266</v>
      </c>
      <c r="E567" s="182" t="s">
        <v>873</v>
      </c>
      <c r="F567" s="183">
        <v>45</v>
      </c>
      <c r="G567" s="183">
        <v>90</v>
      </c>
      <c r="H567" s="110">
        <f ca="1">IF(Import1!$O$6=4,"--",VLOOKUP(B567,Import1!A:D,Import1!$O$6+1,0))</f>
        <v>2401</v>
      </c>
      <c r="I567" s="89">
        <v>2</v>
      </c>
      <c r="J567" s="63">
        <f>IF(I567=1,Grupe!$L$22,Grupe!$M$22)</f>
        <v>0</v>
      </c>
      <c r="K567" s="110">
        <f ca="1">IF(Import1!$O$6=4,"--",H567*(100-J567)/100)</f>
        <v>2401</v>
      </c>
      <c r="L567" s="62"/>
      <c r="M567" s="62"/>
      <c r="N567" s="62"/>
      <c r="O567" s="62"/>
    </row>
    <row r="568" spans="1:15" x14ac:dyDescent="0.45">
      <c r="A568" s="179" t="s">
        <v>1929</v>
      </c>
      <c r="B568" s="180">
        <v>73316</v>
      </c>
      <c r="C568" s="181" t="s">
        <v>142</v>
      </c>
      <c r="D568" s="181" t="s">
        <v>266</v>
      </c>
      <c r="E568" s="182" t="s">
        <v>717</v>
      </c>
      <c r="F568" s="183">
        <v>66</v>
      </c>
      <c r="G568" s="183">
        <v>113</v>
      </c>
      <c r="H568" s="110">
        <f ca="1">IF(Import1!$O$6=4,"--",VLOOKUP(B568,Import1!A:D,Import1!$O$6+1,0))</f>
        <v>2931</v>
      </c>
      <c r="I568" s="89">
        <v>2</v>
      </c>
      <c r="J568" s="63">
        <f>IF(I568=1,Grupe!$L$22,Grupe!$M$22)</f>
        <v>0</v>
      </c>
      <c r="K568" s="110">
        <f ca="1">IF(Import1!$O$6=4,"--",H568*(100-J568)/100)</f>
        <v>2931</v>
      </c>
      <c r="L568" s="62"/>
      <c r="M568" s="62"/>
      <c r="N568" s="62"/>
      <c r="O568" s="62"/>
    </row>
    <row r="569" spans="1:15" x14ac:dyDescent="0.45">
      <c r="A569" s="179" t="s">
        <v>1930</v>
      </c>
      <c r="B569" s="180">
        <v>73317</v>
      </c>
      <c r="C569" s="181" t="s">
        <v>184</v>
      </c>
      <c r="D569" s="181" t="s">
        <v>266</v>
      </c>
      <c r="E569" s="182" t="s">
        <v>872</v>
      </c>
      <c r="F569" s="183">
        <v>24</v>
      </c>
      <c r="G569" s="183">
        <v>43</v>
      </c>
      <c r="H569" s="110">
        <f ca="1">IF(Import1!$O$6=4,"--",VLOOKUP(B569,Import1!A:D,Import1!$O$6+1,0))</f>
        <v>728</v>
      </c>
      <c r="I569" s="89">
        <v>2</v>
      </c>
      <c r="J569" s="63">
        <f>IF(I569=1,Grupe!$L$22,Grupe!$M$22)</f>
        <v>0</v>
      </c>
      <c r="K569" s="110">
        <f ca="1">IF(Import1!$O$6=4,"--",H569*(100-J569)/100)</f>
        <v>728</v>
      </c>
      <c r="L569" s="62"/>
      <c r="M569" s="62"/>
      <c r="N569" s="62"/>
      <c r="O569" s="62"/>
    </row>
    <row r="570" spans="1:15" x14ac:dyDescent="0.45">
      <c r="A570" s="179" t="s">
        <v>1931</v>
      </c>
      <c r="B570" s="180">
        <v>73318</v>
      </c>
      <c r="C570" s="181" t="s">
        <v>185</v>
      </c>
      <c r="D570" s="181" t="s">
        <v>266</v>
      </c>
      <c r="E570" s="182" t="s">
        <v>831</v>
      </c>
      <c r="F570" s="183">
        <v>32</v>
      </c>
      <c r="G570" s="183">
        <v>54</v>
      </c>
      <c r="H570" s="110">
        <f ca="1">IF(Import1!$O$6=4,"--",VLOOKUP(B570,Import1!A:D,Import1!$O$6+1,0))</f>
        <v>997</v>
      </c>
      <c r="I570" s="89">
        <v>2</v>
      </c>
      <c r="J570" s="63">
        <f>IF(I570=1,Grupe!$L$22,Grupe!$M$22)</f>
        <v>0</v>
      </c>
      <c r="K570" s="110">
        <f ca="1">IF(Import1!$O$6=4,"--",H570*(100-J570)/100)</f>
        <v>997</v>
      </c>
      <c r="L570" s="62"/>
      <c r="M570" s="62"/>
      <c r="N570" s="62"/>
      <c r="O570" s="62"/>
    </row>
    <row r="571" spans="1:15" x14ac:dyDescent="0.45">
      <c r="A571" s="179" t="s">
        <v>1932</v>
      </c>
      <c r="B571" s="180">
        <v>73319</v>
      </c>
      <c r="C571" s="181" t="s">
        <v>186</v>
      </c>
      <c r="D571" s="181" t="s">
        <v>266</v>
      </c>
      <c r="E571" s="182" t="s">
        <v>617</v>
      </c>
      <c r="F571" s="183">
        <v>37</v>
      </c>
      <c r="G571" s="183">
        <v>64</v>
      </c>
      <c r="H571" s="110">
        <f ca="1">IF(Import1!$O$6=4,"--",VLOOKUP(B571,Import1!A:D,Import1!$O$6+1,0))</f>
        <v>1234</v>
      </c>
      <c r="I571" s="89">
        <v>2</v>
      </c>
      <c r="J571" s="63">
        <f>IF(I571=1,Grupe!$L$22,Grupe!$M$22)</f>
        <v>0</v>
      </c>
      <c r="K571" s="110">
        <f ca="1">IF(Import1!$O$6=4,"--",H571*(100-J571)/100)</f>
        <v>1234</v>
      </c>
      <c r="L571" s="62"/>
      <c r="M571" s="62"/>
      <c r="N571" s="62"/>
      <c r="O571" s="62"/>
    </row>
    <row r="572" spans="1:15" x14ac:dyDescent="0.45">
      <c r="A572" s="179" t="s">
        <v>1933</v>
      </c>
      <c r="B572" s="180">
        <v>73320</v>
      </c>
      <c r="C572" s="181" t="s">
        <v>187</v>
      </c>
      <c r="D572" s="181" t="s">
        <v>266</v>
      </c>
      <c r="E572" s="182" t="s">
        <v>594</v>
      </c>
      <c r="F572" s="183">
        <v>55</v>
      </c>
      <c r="G572" s="183">
        <v>84</v>
      </c>
      <c r="H572" s="110">
        <f ca="1">IF(Import1!$O$6=4,"--",VLOOKUP(B572,Import1!A:D,Import1!$O$6+1,0))</f>
        <v>1607</v>
      </c>
      <c r="I572" s="89">
        <v>2</v>
      </c>
      <c r="J572" s="63">
        <f>IF(I572=1,Grupe!$L$22,Grupe!$M$22)</f>
        <v>0</v>
      </c>
      <c r="K572" s="110">
        <f ca="1">IF(Import1!$O$6=4,"--",H572*(100-J572)/100)</f>
        <v>1607</v>
      </c>
      <c r="L572" s="62"/>
      <c r="M572" s="62"/>
      <c r="N572" s="62"/>
      <c r="O572" s="62"/>
    </row>
    <row r="573" spans="1:15" x14ac:dyDescent="0.45">
      <c r="A573" s="179" t="s">
        <v>1934</v>
      </c>
      <c r="B573" s="180">
        <v>73321</v>
      </c>
      <c r="C573" s="181" t="s">
        <v>188</v>
      </c>
      <c r="D573" s="181" t="s">
        <v>266</v>
      </c>
      <c r="E573" s="182" t="s">
        <v>873</v>
      </c>
      <c r="F573" s="183">
        <v>68</v>
      </c>
      <c r="G573" s="183">
        <v>102</v>
      </c>
      <c r="H573" s="110">
        <f ca="1">IF(Import1!$O$6=4,"--",VLOOKUP(B573,Import1!A:D,Import1!$O$6+1,0))</f>
        <v>2193</v>
      </c>
      <c r="I573" s="89">
        <v>2</v>
      </c>
      <c r="J573" s="63">
        <f>IF(I573=1,Grupe!$L$22,Grupe!$M$22)</f>
        <v>0</v>
      </c>
      <c r="K573" s="110">
        <f ca="1">IF(Import1!$O$6=4,"--",H573*(100-J573)/100)</f>
        <v>2193</v>
      </c>
      <c r="L573" s="62"/>
      <c r="M573" s="62"/>
      <c r="N573" s="62"/>
      <c r="O573" s="62"/>
    </row>
    <row r="574" spans="1:15" x14ac:dyDescent="0.45">
      <c r="A574" s="179" t="s">
        <v>1935</v>
      </c>
      <c r="B574" s="180">
        <v>73322</v>
      </c>
      <c r="C574" s="181" t="s">
        <v>143</v>
      </c>
      <c r="D574" s="181" t="s">
        <v>266</v>
      </c>
      <c r="E574" s="182" t="s">
        <v>874</v>
      </c>
      <c r="F574" s="183">
        <v>93</v>
      </c>
      <c r="G574" s="183">
        <v>137</v>
      </c>
      <c r="H574" s="110">
        <f ca="1">IF(Import1!$O$6=4,"--",VLOOKUP(B574,Import1!A:D,Import1!$O$6+1,0))</f>
        <v>2957</v>
      </c>
      <c r="I574" s="89">
        <v>2</v>
      </c>
      <c r="J574" s="63">
        <f>IF(I574=1,Grupe!$L$22,Grupe!$M$22)</f>
        <v>0</v>
      </c>
      <c r="K574" s="110">
        <f ca="1">IF(Import1!$O$6=4,"--",H574*(100-J574)/100)</f>
        <v>2957</v>
      </c>
      <c r="L574" s="62"/>
      <c r="M574" s="62"/>
      <c r="N574" s="62"/>
      <c r="O574" s="62"/>
    </row>
    <row r="575" spans="1:15" x14ac:dyDescent="0.45">
      <c r="A575" s="179" t="s">
        <v>1936</v>
      </c>
      <c r="B575" s="180">
        <v>73323</v>
      </c>
      <c r="C575" s="181" t="s">
        <v>209</v>
      </c>
      <c r="D575" s="181" t="s">
        <v>266</v>
      </c>
      <c r="E575" s="182">
        <v>9.5</v>
      </c>
      <c r="F575" s="183">
        <v>117</v>
      </c>
      <c r="G575" s="183">
        <v>157</v>
      </c>
      <c r="H575" s="110">
        <f ca="1">IF(Import1!$O$6=4,"--",VLOOKUP(B575,Import1!A:D,Import1!$O$6+1,0))</f>
        <v>3422</v>
      </c>
      <c r="I575" s="89">
        <v>2</v>
      </c>
      <c r="J575" s="63">
        <f>IF(I575=1,Grupe!$L$22,Grupe!$M$22)</f>
        <v>0</v>
      </c>
      <c r="K575" s="110">
        <f ca="1">IF(Import1!$O$6=4,"--",H575*(100-J575)/100)</f>
        <v>3422</v>
      </c>
      <c r="L575" s="62"/>
      <c r="M575" s="62"/>
      <c r="N575" s="62"/>
      <c r="O575" s="62"/>
    </row>
    <row r="576" spans="1:15" x14ac:dyDescent="0.45">
      <c r="A576" s="179" t="s">
        <v>1937</v>
      </c>
      <c r="B576" s="180">
        <v>73324</v>
      </c>
      <c r="C576" s="181" t="s">
        <v>189</v>
      </c>
      <c r="D576" s="181" t="s">
        <v>266</v>
      </c>
      <c r="E576" s="182" t="s">
        <v>831</v>
      </c>
      <c r="F576" s="183">
        <v>32</v>
      </c>
      <c r="G576" s="183">
        <v>53</v>
      </c>
      <c r="H576" s="110">
        <f ca="1">IF(Import1!$O$6=4,"--",VLOOKUP(B576,Import1!A:D,Import1!$O$6+1,0))</f>
        <v>759</v>
      </c>
      <c r="I576" s="89">
        <v>2</v>
      </c>
      <c r="J576" s="63">
        <f>IF(I576=1,Grupe!$L$22,Grupe!$M$22)</f>
        <v>0</v>
      </c>
      <c r="K576" s="110">
        <f ca="1">IF(Import1!$O$6=4,"--",H576*(100-J576)/100)</f>
        <v>759</v>
      </c>
      <c r="L576" s="62"/>
      <c r="M576" s="62"/>
      <c r="N576" s="62"/>
      <c r="O576" s="62"/>
    </row>
    <row r="577" spans="1:15" x14ac:dyDescent="0.45">
      <c r="A577" s="179" t="s">
        <v>1938</v>
      </c>
      <c r="B577" s="180">
        <v>73325</v>
      </c>
      <c r="C577" s="181" t="s">
        <v>190</v>
      </c>
      <c r="D577" s="181" t="s">
        <v>266</v>
      </c>
      <c r="E577" s="182" t="s">
        <v>891</v>
      </c>
      <c r="F577" s="183">
        <v>40</v>
      </c>
      <c r="G577" s="183">
        <v>66</v>
      </c>
      <c r="H577" s="110">
        <f ca="1">IF(Import1!$O$6=4,"--",VLOOKUP(B577,Import1!A:D,Import1!$O$6+1,0))</f>
        <v>1088</v>
      </c>
      <c r="I577" s="89">
        <v>2</v>
      </c>
      <c r="J577" s="63">
        <f>IF(I577=1,Grupe!$L$22,Grupe!$M$22)</f>
        <v>0</v>
      </c>
      <c r="K577" s="110">
        <f ca="1">IF(Import1!$O$6=4,"--",H577*(100-J577)/100)</f>
        <v>1088</v>
      </c>
      <c r="L577" s="62"/>
      <c r="M577" s="62"/>
      <c r="N577" s="62"/>
      <c r="O577" s="62"/>
    </row>
    <row r="578" spans="1:15" x14ac:dyDescent="0.45">
      <c r="A578" s="179" t="s">
        <v>1939</v>
      </c>
      <c r="B578" s="180">
        <v>73326</v>
      </c>
      <c r="C578" s="181" t="s">
        <v>191</v>
      </c>
      <c r="D578" s="181" t="s">
        <v>266</v>
      </c>
      <c r="E578" s="182" t="s">
        <v>901</v>
      </c>
      <c r="F578" s="183">
        <v>60</v>
      </c>
      <c r="G578" s="183">
        <v>78</v>
      </c>
      <c r="H578" s="110">
        <f ca="1">IF(Import1!$O$6=4,"--",VLOOKUP(B578,Import1!A:D,Import1!$O$6+1,0))</f>
        <v>1320</v>
      </c>
      <c r="I578" s="89">
        <v>2</v>
      </c>
      <c r="J578" s="63">
        <f>IF(I578=1,Grupe!$L$22,Grupe!$M$22)</f>
        <v>0</v>
      </c>
      <c r="K578" s="110">
        <f ca="1">IF(Import1!$O$6=4,"--",H578*(100-J578)/100)</f>
        <v>1320</v>
      </c>
      <c r="L578" s="62"/>
      <c r="M578" s="62"/>
      <c r="N578" s="62"/>
      <c r="O578" s="62"/>
    </row>
    <row r="579" spans="1:15" x14ac:dyDescent="0.45">
      <c r="A579" s="179" t="s">
        <v>1940</v>
      </c>
      <c r="B579" s="180">
        <v>73327</v>
      </c>
      <c r="C579" s="181" t="s">
        <v>192</v>
      </c>
      <c r="D579" s="181" t="s">
        <v>266</v>
      </c>
      <c r="E579" s="182" t="s">
        <v>902</v>
      </c>
      <c r="F579" s="183">
        <v>72</v>
      </c>
      <c r="G579" s="183">
        <v>99</v>
      </c>
      <c r="H579" s="110">
        <f ca="1">IF(Import1!$O$6=4,"--",VLOOKUP(B579,Import1!A:D,Import1!$O$6+1,0))</f>
        <v>1747</v>
      </c>
      <c r="I579" s="89">
        <v>2</v>
      </c>
      <c r="J579" s="63">
        <f>IF(I579=1,Grupe!$L$22,Grupe!$M$22)</f>
        <v>0</v>
      </c>
      <c r="K579" s="110">
        <f ca="1">IF(Import1!$O$6=4,"--",H579*(100-J579)/100)</f>
        <v>1747</v>
      </c>
      <c r="L579" s="62"/>
      <c r="M579" s="62"/>
      <c r="N579" s="62"/>
      <c r="O579" s="62"/>
    </row>
    <row r="580" spans="1:15" x14ac:dyDescent="0.45">
      <c r="A580" s="179" t="s">
        <v>1941</v>
      </c>
      <c r="B580" s="180">
        <v>73328</v>
      </c>
      <c r="C580" s="181" t="s">
        <v>193</v>
      </c>
      <c r="D580" s="181" t="s">
        <v>266</v>
      </c>
      <c r="E580" s="182" t="s">
        <v>903</v>
      </c>
      <c r="F580" s="183">
        <v>92</v>
      </c>
      <c r="G580" s="183">
        <v>129</v>
      </c>
      <c r="H580" s="110">
        <f ca="1">IF(Import1!$O$6=4,"--",VLOOKUP(B580,Import1!A:D,Import1!$O$6+1,0))</f>
        <v>2382</v>
      </c>
      <c r="I580" s="89">
        <v>2</v>
      </c>
      <c r="J580" s="63">
        <f>IF(I580=1,Grupe!$L$22,Grupe!$M$22)</f>
        <v>0</v>
      </c>
      <c r="K580" s="110">
        <f ca="1">IF(Import1!$O$6=4,"--",H580*(100-J580)/100)</f>
        <v>2382</v>
      </c>
      <c r="L580" s="62"/>
      <c r="M580" s="62"/>
      <c r="N580" s="62"/>
      <c r="O580" s="62"/>
    </row>
    <row r="581" spans="1:15" x14ac:dyDescent="0.45">
      <c r="A581" s="179" t="s">
        <v>1942</v>
      </c>
      <c r="B581" s="180">
        <v>73329</v>
      </c>
      <c r="C581" s="181" t="s">
        <v>144</v>
      </c>
      <c r="D581" s="181" t="s">
        <v>266</v>
      </c>
      <c r="E581" s="182" t="s">
        <v>874</v>
      </c>
      <c r="F581" s="183">
        <v>104</v>
      </c>
      <c r="G581" s="183">
        <v>145</v>
      </c>
      <c r="H581" s="110">
        <f ca="1">IF(Import1!$O$6=4,"--",VLOOKUP(B581,Import1!A:D,Import1!$O$6+1,0))</f>
        <v>2860</v>
      </c>
      <c r="I581" s="89">
        <v>2</v>
      </c>
      <c r="J581" s="63">
        <f>IF(I581=1,Grupe!$L$22,Grupe!$M$22)</f>
        <v>0</v>
      </c>
      <c r="K581" s="110">
        <f ca="1">IF(Import1!$O$6=4,"--",H581*(100-J581)/100)</f>
        <v>2860</v>
      </c>
      <c r="L581" s="62"/>
      <c r="M581" s="62"/>
      <c r="N581" s="62"/>
      <c r="O581" s="62"/>
    </row>
    <row r="582" spans="1:15" x14ac:dyDescent="0.45">
      <c r="A582" s="179" t="s">
        <v>1943</v>
      </c>
      <c r="B582" s="180">
        <v>73330</v>
      </c>
      <c r="C582" s="181" t="s">
        <v>194</v>
      </c>
      <c r="D582" s="181" t="s">
        <v>266</v>
      </c>
      <c r="E582" s="182">
        <v>11.7</v>
      </c>
      <c r="F582" s="183">
        <v>140</v>
      </c>
      <c r="G582" s="183">
        <v>180</v>
      </c>
      <c r="H582" s="110">
        <f ca="1">IF(Import1!$O$6=4,"--",VLOOKUP(B582,Import1!A:D,Import1!$O$6+1,0))</f>
        <v>4150</v>
      </c>
      <c r="I582" s="89">
        <v>2</v>
      </c>
      <c r="J582" s="63">
        <f>IF(I582=1,Grupe!$L$22,Grupe!$M$22)</f>
        <v>0</v>
      </c>
      <c r="K582" s="110">
        <f ca="1">IF(Import1!$O$6=4,"--",H582*(100-J582)/100)</f>
        <v>4150</v>
      </c>
      <c r="L582" s="62"/>
      <c r="M582" s="62"/>
      <c r="N582" s="62"/>
      <c r="O582" s="62"/>
    </row>
    <row r="583" spans="1:15" x14ac:dyDescent="0.45">
      <c r="A583" s="179" t="s">
        <v>1944</v>
      </c>
      <c r="B583" s="180">
        <v>73331</v>
      </c>
      <c r="C583" s="181" t="s">
        <v>195</v>
      </c>
      <c r="D583" s="181" t="s">
        <v>266</v>
      </c>
      <c r="E583" s="182">
        <v>12</v>
      </c>
      <c r="F583" s="183">
        <v>154</v>
      </c>
      <c r="G583" s="183">
        <v>202</v>
      </c>
      <c r="H583" s="110">
        <f ca="1">IF(Import1!$O$6=4,"--",VLOOKUP(B583,Import1!A:D,Import1!$O$6+1,0))</f>
        <v>4017</v>
      </c>
      <c r="I583" s="89">
        <v>2</v>
      </c>
      <c r="J583" s="63">
        <f>IF(I583=1,Grupe!$L$22,Grupe!$M$22)</f>
        <v>0</v>
      </c>
      <c r="K583" s="110">
        <f ca="1">IF(Import1!$O$6=4,"--",H583*(100-J583)/100)</f>
        <v>4017</v>
      </c>
      <c r="L583" s="62"/>
      <c r="M583" s="62"/>
      <c r="N583" s="62"/>
      <c r="O583" s="62"/>
    </row>
    <row r="584" spans="1:15" x14ac:dyDescent="0.45">
      <c r="A584" s="179" t="s">
        <v>1945</v>
      </c>
      <c r="B584" s="180">
        <v>73332</v>
      </c>
      <c r="C584" s="181" t="s">
        <v>196</v>
      </c>
      <c r="D584" s="181" t="s">
        <v>266</v>
      </c>
      <c r="E584" s="182" t="s">
        <v>883</v>
      </c>
      <c r="F584" s="183">
        <v>50</v>
      </c>
      <c r="G584" s="183">
        <v>63</v>
      </c>
      <c r="H584" s="110">
        <f ca="1">IF(Import1!$O$6=4,"--",VLOOKUP(B584,Import1!A:D,Import1!$O$6+1,0))</f>
        <v>1000</v>
      </c>
      <c r="I584" s="89">
        <v>2</v>
      </c>
      <c r="J584" s="63">
        <f>IF(I584=1,Grupe!$L$22,Grupe!$M$22)</f>
        <v>0</v>
      </c>
      <c r="K584" s="110">
        <f ca="1">IF(Import1!$O$6=4,"--",H584*(100-J584)/100)</f>
        <v>1000</v>
      </c>
      <c r="L584" s="62"/>
      <c r="M584" s="62"/>
      <c r="N584" s="62"/>
      <c r="O584" s="62"/>
    </row>
    <row r="585" spans="1:15" x14ac:dyDescent="0.45">
      <c r="A585" s="179" t="s">
        <v>1946</v>
      </c>
      <c r="B585" s="180">
        <v>73333</v>
      </c>
      <c r="C585" s="181" t="s">
        <v>197</v>
      </c>
      <c r="D585" s="181" t="s">
        <v>266</v>
      </c>
      <c r="E585" s="182" t="s">
        <v>901</v>
      </c>
      <c r="F585" s="183">
        <v>60</v>
      </c>
      <c r="G585" s="183">
        <v>82</v>
      </c>
      <c r="H585" s="110">
        <f ca="1">IF(Import1!$O$6=4,"--",VLOOKUP(B585,Import1!A:D,Import1!$O$6+1,0))</f>
        <v>1570</v>
      </c>
      <c r="I585" s="89">
        <v>2</v>
      </c>
      <c r="J585" s="63">
        <f>IF(I585=1,Grupe!$L$22,Grupe!$M$22)</f>
        <v>0</v>
      </c>
      <c r="K585" s="110">
        <f ca="1">IF(Import1!$O$6=4,"--",H585*(100-J585)/100)</f>
        <v>1570</v>
      </c>
      <c r="L585" s="62"/>
      <c r="M585" s="62"/>
      <c r="N585" s="62"/>
      <c r="O585" s="62"/>
    </row>
    <row r="586" spans="1:15" x14ac:dyDescent="0.45">
      <c r="A586" s="179" t="s">
        <v>1947</v>
      </c>
      <c r="B586" s="180">
        <v>73334</v>
      </c>
      <c r="C586" s="181" t="s">
        <v>198</v>
      </c>
      <c r="D586" s="181" t="s">
        <v>266</v>
      </c>
      <c r="E586" s="182" t="s">
        <v>904</v>
      </c>
      <c r="F586" s="183">
        <v>74</v>
      </c>
      <c r="G586" s="183">
        <v>97</v>
      </c>
      <c r="H586" s="110">
        <f ca="1">IF(Import1!$O$6=4,"--",VLOOKUP(B586,Import1!A:D,Import1!$O$6+1,0))</f>
        <v>1752</v>
      </c>
      <c r="I586" s="89">
        <v>2</v>
      </c>
      <c r="J586" s="63">
        <f>IF(I586=1,Grupe!$L$22,Grupe!$M$22)</f>
        <v>0</v>
      </c>
      <c r="K586" s="110">
        <f ca="1">IF(Import1!$O$6=4,"--",H586*(100-J586)/100)</f>
        <v>1752</v>
      </c>
      <c r="L586" s="62"/>
      <c r="M586" s="62"/>
      <c r="N586" s="62"/>
      <c r="O586" s="62"/>
    </row>
    <row r="587" spans="1:15" x14ac:dyDescent="0.45">
      <c r="A587" s="179" t="s">
        <v>1948</v>
      </c>
      <c r="B587" s="180">
        <v>73335</v>
      </c>
      <c r="C587" s="181" t="s">
        <v>199</v>
      </c>
      <c r="D587" s="181" t="s">
        <v>266</v>
      </c>
      <c r="E587" s="182" t="s">
        <v>885</v>
      </c>
      <c r="F587" s="183">
        <v>89</v>
      </c>
      <c r="G587" s="183">
        <v>121</v>
      </c>
      <c r="H587" s="110">
        <f ca="1">IF(Import1!$O$6=4,"--",VLOOKUP(B587,Import1!A:D,Import1!$O$6+1,0))</f>
        <v>2377</v>
      </c>
      <c r="I587" s="89">
        <v>2</v>
      </c>
      <c r="J587" s="63">
        <f>IF(I587=1,Grupe!$L$22,Grupe!$M$22)</f>
        <v>0</v>
      </c>
      <c r="K587" s="110">
        <f ca="1">IF(Import1!$O$6=4,"--",H587*(100-J587)/100)</f>
        <v>2377</v>
      </c>
      <c r="L587" s="62"/>
      <c r="M587" s="62"/>
      <c r="N587" s="62"/>
      <c r="O587" s="62"/>
    </row>
    <row r="588" spans="1:15" x14ac:dyDescent="0.45">
      <c r="A588" s="179" t="s">
        <v>1949</v>
      </c>
      <c r="B588" s="180">
        <v>73336</v>
      </c>
      <c r="C588" s="181" t="s">
        <v>511</v>
      </c>
      <c r="D588" s="181" t="s">
        <v>266</v>
      </c>
      <c r="E588" s="182">
        <v>9.1999999999999993</v>
      </c>
      <c r="F588" s="183">
        <v>118</v>
      </c>
      <c r="G588" s="183">
        <v>158</v>
      </c>
      <c r="H588" s="110">
        <f ca="1">IF(Import1!$O$6=4,"--",VLOOKUP(B588,Import1!A:D,Import1!$O$6+1,0))</f>
        <v>3132</v>
      </c>
      <c r="I588" s="89">
        <v>2</v>
      </c>
      <c r="J588" s="63">
        <f>IF(I588=1,Grupe!$L$22,Grupe!$M$22)</f>
        <v>0</v>
      </c>
      <c r="K588" s="110">
        <f ca="1">IF(Import1!$O$6=4,"--",H588*(100-J588)/100)</f>
        <v>3132</v>
      </c>
      <c r="L588" s="62"/>
      <c r="M588" s="62"/>
      <c r="N588" s="62"/>
      <c r="O588" s="62"/>
    </row>
    <row r="589" spans="1:15" x14ac:dyDescent="0.45">
      <c r="A589" s="179" t="s">
        <v>1950</v>
      </c>
      <c r="B589" s="180">
        <v>73337</v>
      </c>
      <c r="C589" s="181" t="s">
        <v>145</v>
      </c>
      <c r="D589" s="181" t="s">
        <v>266</v>
      </c>
      <c r="E589" s="182">
        <v>10.5</v>
      </c>
      <c r="F589" s="183">
        <v>130</v>
      </c>
      <c r="G589" s="183">
        <v>197</v>
      </c>
      <c r="H589" s="110">
        <f ca="1">IF(Import1!$O$6=4,"--",VLOOKUP(B589,Import1!A:D,Import1!$O$6+1,0))</f>
        <v>3786</v>
      </c>
      <c r="I589" s="89">
        <v>2</v>
      </c>
      <c r="J589" s="63">
        <f>IF(I589=1,Grupe!$L$22,Grupe!$M$22)</f>
        <v>0</v>
      </c>
      <c r="K589" s="110">
        <f ca="1">IF(Import1!$O$6=4,"--",H589*(100-J589)/100)</f>
        <v>3786</v>
      </c>
      <c r="L589" s="62"/>
      <c r="M589" s="62"/>
      <c r="N589" s="62"/>
      <c r="O589" s="62"/>
    </row>
    <row r="590" spans="1:15" x14ac:dyDescent="0.45">
      <c r="A590" s="179" t="s">
        <v>1951</v>
      </c>
      <c r="B590" s="180">
        <v>73338</v>
      </c>
      <c r="C590" s="181" t="s">
        <v>512</v>
      </c>
      <c r="D590" s="181" t="s">
        <v>266</v>
      </c>
      <c r="E590" s="182">
        <v>11.5</v>
      </c>
      <c r="F590" s="183">
        <v>145</v>
      </c>
      <c r="G590" s="183">
        <v>232</v>
      </c>
      <c r="H590" s="110">
        <f ca="1">IF(Import1!$O$6=4,"--",VLOOKUP(B590,Import1!A:D,Import1!$O$6+1,0))</f>
        <v>5066</v>
      </c>
      <c r="I590" s="89">
        <v>2</v>
      </c>
      <c r="J590" s="63">
        <f>IF(I590=1,Grupe!$L$22,Grupe!$M$22)</f>
        <v>0</v>
      </c>
      <c r="K590" s="110">
        <f ca="1">IF(Import1!$O$6=4,"--",H590*(100-J590)/100)</f>
        <v>5066</v>
      </c>
      <c r="L590" s="62"/>
      <c r="M590" s="62"/>
      <c r="N590" s="62"/>
      <c r="O590" s="62"/>
    </row>
    <row r="591" spans="1:15" x14ac:dyDescent="0.45">
      <c r="A591" s="179" t="s">
        <v>1952</v>
      </c>
      <c r="B591" s="180">
        <v>73339</v>
      </c>
      <c r="C591" s="181" t="s">
        <v>513</v>
      </c>
      <c r="D591" s="181" t="s">
        <v>266</v>
      </c>
      <c r="E591" s="182">
        <v>12</v>
      </c>
      <c r="F591" s="183">
        <v>168</v>
      </c>
      <c r="G591" s="183">
        <v>260</v>
      </c>
      <c r="H591" s="110">
        <f ca="1">IF(Import1!$O$6=4,"--",VLOOKUP(B591,Import1!A:D,Import1!$O$6+1,0))</f>
        <v>5884</v>
      </c>
      <c r="I591" s="89">
        <v>2</v>
      </c>
      <c r="J591" s="63">
        <f>IF(I591=1,Grupe!$L$22,Grupe!$M$22)</f>
        <v>0</v>
      </c>
      <c r="K591" s="110">
        <f ca="1">IF(Import1!$O$6=4,"--",H591*(100-J591)/100)</f>
        <v>5884</v>
      </c>
      <c r="L591" s="62"/>
      <c r="M591" s="62"/>
      <c r="N591" s="62"/>
      <c r="O591" s="62"/>
    </row>
    <row r="592" spans="1:15" x14ac:dyDescent="0.45">
      <c r="A592" s="179" t="s">
        <v>1953</v>
      </c>
      <c r="B592" s="180">
        <v>73340</v>
      </c>
      <c r="C592" s="181" t="s">
        <v>200</v>
      </c>
      <c r="D592" s="181" t="s">
        <v>266</v>
      </c>
      <c r="E592" s="182" t="s">
        <v>902</v>
      </c>
      <c r="F592" s="183">
        <v>57</v>
      </c>
      <c r="G592" s="183">
        <v>84</v>
      </c>
      <c r="H592" s="110">
        <f ca="1">IF(Import1!$O$6=4,"--",VLOOKUP(B592,Import1!A:D,Import1!$O$6+1,0))</f>
        <v>1321</v>
      </c>
      <c r="I592" s="89">
        <v>2</v>
      </c>
      <c r="J592" s="63">
        <f>IF(I592=1,Grupe!$L$22,Grupe!$M$22)</f>
        <v>0</v>
      </c>
      <c r="K592" s="110">
        <f ca="1">IF(Import1!$O$6=4,"--",H592*(100-J592)/100)</f>
        <v>1321</v>
      </c>
      <c r="L592" s="62"/>
      <c r="M592" s="62"/>
      <c r="N592" s="62"/>
      <c r="O592" s="62"/>
    </row>
    <row r="593" spans="1:15" x14ac:dyDescent="0.45">
      <c r="A593" s="179" t="s">
        <v>1954</v>
      </c>
      <c r="B593" s="180">
        <v>73341</v>
      </c>
      <c r="C593" s="181" t="s">
        <v>201</v>
      </c>
      <c r="D593" s="181" t="s">
        <v>266</v>
      </c>
      <c r="E593" s="182" t="s">
        <v>666</v>
      </c>
      <c r="F593" s="183">
        <v>74</v>
      </c>
      <c r="G593" s="183">
        <v>106</v>
      </c>
      <c r="H593" s="110">
        <f ca="1">IF(Import1!$O$6=4,"--",VLOOKUP(B593,Import1!A:D,Import1!$O$6+1,0))</f>
        <v>2005</v>
      </c>
      <c r="I593" s="89">
        <v>2</v>
      </c>
      <c r="J593" s="63">
        <f>IF(I593=1,Grupe!$L$22,Grupe!$M$22)</f>
        <v>0</v>
      </c>
      <c r="K593" s="110">
        <f ca="1">IF(Import1!$O$6=4,"--",H593*(100-J593)/100)</f>
        <v>2005</v>
      </c>
      <c r="L593" s="62"/>
      <c r="M593" s="62"/>
      <c r="N593" s="62"/>
      <c r="O593" s="62"/>
    </row>
    <row r="594" spans="1:15" x14ac:dyDescent="0.45">
      <c r="A594" s="179" t="s">
        <v>1955</v>
      </c>
      <c r="B594" s="180">
        <v>73342</v>
      </c>
      <c r="C594" s="181" t="s">
        <v>202</v>
      </c>
      <c r="D594" s="181" t="s">
        <v>266</v>
      </c>
      <c r="E594" s="182" t="s">
        <v>905</v>
      </c>
      <c r="F594" s="183">
        <v>92</v>
      </c>
      <c r="G594" s="183">
        <v>136</v>
      </c>
      <c r="H594" s="110">
        <f ca="1">IF(Import1!$O$6=4,"--",VLOOKUP(B594,Import1!A:D,Import1!$O$6+1,0))</f>
        <v>2611</v>
      </c>
      <c r="I594" s="89">
        <v>2</v>
      </c>
      <c r="J594" s="63">
        <f>IF(I594=1,Grupe!$L$22,Grupe!$M$22)</f>
        <v>0</v>
      </c>
      <c r="K594" s="110">
        <f ca="1">IF(Import1!$O$6=4,"--",H594*(100-J594)/100)</f>
        <v>2611</v>
      </c>
      <c r="L594" s="62"/>
      <c r="M594" s="62"/>
      <c r="N594" s="62"/>
      <c r="O594" s="62"/>
    </row>
    <row r="595" spans="1:15" x14ac:dyDescent="0.45">
      <c r="A595" s="179" t="s">
        <v>1956</v>
      </c>
      <c r="B595" s="180">
        <v>73343</v>
      </c>
      <c r="C595" s="181" t="s">
        <v>203</v>
      </c>
      <c r="D595" s="181" t="s">
        <v>266</v>
      </c>
      <c r="E595" s="182" t="s">
        <v>624</v>
      </c>
      <c r="F595" s="183">
        <v>111</v>
      </c>
      <c r="G595" s="183">
        <v>178</v>
      </c>
      <c r="H595" s="110">
        <f ca="1">IF(Import1!$O$6=4,"--",VLOOKUP(B595,Import1!A:D,Import1!$O$6+1,0))</f>
        <v>3355</v>
      </c>
      <c r="I595" s="89">
        <v>2</v>
      </c>
      <c r="J595" s="63">
        <f>IF(I595=1,Grupe!$L$22,Grupe!$M$22)</f>
        <v>0</v>
      </c>
      <c r="K595" s="110">
        <f ca="1">IF(Import1!$O$6=4,"--",H595*(100-J595)/100)</f>
        <v>3355</v>
      </c>
      <c r="L595" s="62"/>
      <c r="M595" s="62"/>
      <c r="N595" s="62"/>
      <c r="O595" s="62"/>
    </row>
    <row r="596" spans="1:15" x14ac:dyDescent="0.45">
      <c r="A596" s="179" t="s">
        <v>1957</v>
      </c>
      <c r="B596" s="180">
        <v>73344</v>
      </c>
      <c r="C596" s="181" t="s">
        <v>514</v>
      </c>
      <c r="D596" s="181" t="s">
        <v>266</v>
      </c>
      <c r="E596" s="182">
        <v>10.8</v>
      </c>
      <c r="F596" s="183">
        <v>164</v>
      </c>
      <c r="G596" s="183">
        <v>208</v>
      </c>
      <c r="H596" s="110">
        <f ca="1">IF(Import1!$O$6=4,"--",VLOOKUP(B596,Import1!A:D,Import1!$O$6+1,0))</f>
        <v>4196</v>
      </c>
      <c r="I596" s="89">
        <v>2</v>
      </c>
      <c r="J596" s="63">
        <f>IF(I596=1,Grupe!$L$22,Grupe!$M$22)</f>
        <v>0</v>
      </c>
      <c r="K596" s="110">
        <f ca="1">IF(Import1!$O$6=4,"--",H596*(100-J596)/100)</f>
        <v>4196</v>
      </c>
      <c r="L596" s="62"/>
      <c r="M596" s="62"/>
      <c r="N596" s="62"/>
      <c r="O596" s="62"/>
    </row>
    <row r="597" spans="1:15" x14ac:dyDescent="0.45">
      <c r="A597" s="179" t="s">
        <v>1958</v>
      </c>
      <c r="B597" s="180">
        <v>73345</v>
      </c>
      <c r="C597" s="181" t="s">
        <v>146</v>
      </c>
      <c r="D597" s="181" t="s">
        <v>266</v>
      </c>
      <c r="E597" s="182" t="s">
        <v>873</v>
      </c>
      <c r="F597" s="183">
        <v>52</v>
      </c>
      <c r="G597" s="183">
        <v>79</v>
      </c>
      <c r="H597" s="110">
        <f ca="1">IF(Import1!$O$6=4,"--",VLOOKUP(B597,Import1!A:D,Import1!$O$6+1,0))</f>
        <v>1501</v>
      </c>
      <c r="I597" s="89">
        <v>2</v>
      </c>
      <c r="J597" s="63">
        <f>IF(I597=1,Grupe!$L$22,Grupe!$M$22)</f>
        <v>0</v>
      </c>
      <c r="K597" s="110">
        <f ca="1">IF(Import1!$O$6=4,"--",H597*(100-J597)/100)</f>
        <v>1501</v>
      </c>
      <c r="L597" s="62"/>
      <c r="M597" s="62"/>
      <c r="N597" s="62"/>
      <c r="O597" s="62"/>
    </row>
    <row r="598" spans="1:15" x14ac:dyDescent="0.45">
      <c r="A598" s="179" t="s">
        <v>1959</v>
      </c>
      <c r="B598" s="180">
        <v>73346</v>
      </c>
      <c r="C598" s="181" t="s">
        <v>147</v>
      </c>
      <c r="D598" s="181" t="s">
        <v>266</v>
      </c>
      <c r="E598" s="182" t="s">
        <v>874</v>
      </c>
      <c r="F598" s="183">
        <v>67</v>
      </c>
      <c r="G598" s="183">
        <v>106</v>
      </c>
      <c r="H598" s="110">
        <f ca="1">IF(Import1!$O$6=4,"--",VLOOKUP(B598,Import1!A:D,Import1!$O$6+1,0))</f>
        <v>1947</v>
      </c>
      <c r="I598" s="89">
        <v>2</v>
      </c>
      <c r="J598" s="63">
        <f>IF(I598=1,Grupe!$L$22,Grupe!$M$22)</f>
        <v>0</v>
      </c>
      <c r="K598" s="110">
        <f ca="1">IF(Import1!$O$6=4,"--",H598*(100-J598)/100)</f>
        <v>1947</v>
      </c>
      <c r="L598" s="62"/>
      <c r="M598" s="62"/>
      <c r="N598" s="62"/>
      <c r="O598" s="62"/>
    </row>
    <row r="599" spans="1:15" x14ac:dyDescent="0.45">
      <c r="A599" s="179" t="s">
        <v>1960</v>
      </c>
      <c r="B599" s="180">
        <v>73347</v>
      </c>
      <c r="C599" s="181" t="s">
        <v>148</v>
      </c>
      <c r="D599" s="181" t="s">
        <v>266</v>
      </c>
      <c r="E599" s="182" t="s">
        <v>597</v>
      </c>
      <c r="F599" s="183">
        <v>83</v>
      </c>
      <c r="G599" s="183">
        <v>126</v>
      </c>
      <c r="H599" s="110">
        <f ca="1">IF(Import1!$O$6=4,"--",VLOOKUP(B599,Import1!A:D,Import1!$O$6+1,0))</f>
        <v>2485</v>
      </c>
      <c r="I599" s="89">
        <v>2</v>
      </c>
      <c r="J599" s="63">
        <f>IF(I599=1,Grupe!$L$22,Grupe!$M$22)</f>
        <v>0</v>
      </c>
      <c r="K599" s="110">
        <f ca="1">IF(Import1!$O$6=4,"--",H599*(100-J599)/100)</f>
        <v>2485</v>
      </c>
      <c r="L599" s="62"/>
      <c r="M599" s="62"/>
      <c r="N599" s="62"/>
      <c r="O599" s="62"/>
    </row>
    <row r="600" spans="1:15" x14ac:dyDescent="0.45">
      <c r="A600" s="179" t="s">
        <v>1961</v>
      </c>
      <c r="B600" s="180">
        <v>73348</v>
      </c>
      <c r="C600" s="181" t="s">
        <v>149</v>
      </c>
      <c r="D600" s="181" t="s">
        <v>266</v>
      </c>
      <c r="E600" s="182" t="s">
        <v>911</v>
      </c>
      <c r="F600" s="183">
        <v>112</v>
      </c>
      <c r="G600" s="183">
        <v>186</v>
      </c>
      <c r="H600" s="110">
        <f ca="1">IF(Import1!$O$6=4,"--",VLOOKUP(B600,Import1!A:D,Import1!$O$6+1,0))</f>
        <v>4614</v>
      </c>
      <c r="I600" s="89">
        <v>2</v>
      </c>
      <c r="J600" s="63">
        <f>IF(I600=1,Grupe!$L$22,Grupe!$M$22)</f>
        <v>0</v>
      </c>
      <c r="K600" s="110">
        <f ca="1">IF(Import1!$O$6=4,"--",H600*(100-J600)/100)</f>
        <v>4614</v>
      </c>
      <c r="L600" s="62"/>
      <c r="M600" s="62"/>
      <c r="N600" s="62"/>
      <c r="O600" s="62"/>
    </row>
    <row r="601" spans="1:15" x14ac:dyDescent="0.45">
      <c r="A601" s="179" t="s">
        <v>1962</v>
      </c>
      <c r="B601" s="180">
        <v>73349</v>
      </c>
      <c r="C601" s="181" t="s">
        <v>150</v>
      </c>
      <c r="D601" s="181" t="s">
        <v>266</v>
      </c>
      <c r="E601" s="182" t="s">
        <v>913</v>
      </c>
      <c r="F601" s="183">
        <v>132</v>
      </c>
      <c r="G601" s="183">
        <v>232</v>
      </c>
      <c r="H601" s="110">
        <f ca="1">IF(Import1!$O$6=4,"--",VLOOKUP(B601,Import1!A:D,Import1!$O$6+1,0))</f>
        <v>5620</v>
      </c>
      <c r="I601" s="89">
        <v>2</v>
      </c>
      <c r="J601" s="63">
        <f>IF(I601=1,Grupe!$L$22,Grupe!$M$22)</f>
        <v>0</v>
      </c>
      <c r="K601" s="110">
        <f ca="1">IF(Import1!$O$6=4,"--",H601*(100-J601)/100)</f>
        <v>5620</v>
      </c>
      <c r="L601" s="62"/>
      <c r="M601" s="62"/>
      <c r="N601" s="62"/>
      <c r="O601" s="62"/>
    </row>
    <row r="602" spans="1:15" x14ac:dyDescent="0.45">
      <c r="A602" s="179" t="s">
        <v>1963</v>
      </c>
      <c r="B602" s="180">
        <v>73350</v>
      </c>
      <c r="C602" s="181" t="s">
        <v>151</v>
      </c>
      <c r="D602" s="181" t="s">
        <v>266</v>
      </c>
      <c r="E602" s="182" t="s">
        <v>869</v>
      </c>
      <c r="F602" s="183">
        <v>196</v>
      </c>
      <c r="G602" s="183">
        <v>313</v>
      </c>
      <c r="H602" s="110">
        <f ca="1">IF(Import1!$O$6=4,"--",VLOOKUP(B602,Import1!A:D,Import1!$O$6+1,0))</f>
        <v>6380</v>
      </c>
      <c r="I602" s="89">
        <v>2</v>
      </c>
      <c r="J602" s="63">
        <f>IF(I602=1,Grupe!$L$22,Grupe!$M$22)</f>
        <v>0</v>
      </c>
      <c r="K602" s="110">
        <f ca="1">IF(Import1!$O$6=4,"--",H602*(100-J602)/100)</f>
        <v>6380</v>
      </c>
      <c r="L602" s="62"/>
      <c r="M602" s="62"/>
      <c r="N602" s="62"/>
      <c r="O602" s="62"/>
    </row>
    <row r="603" spans="1:15" x14ac:dyDescent="0.45">
      <c r="A603" s="179" t="s">
        <v>1964</v>
      </c>
      <c r="B603" s="180">
        <v>73351</v>
      </c>
      <c r="C603" s="181" t="s">
        <v>152</v>
      </c>
      <c r="D603" s="181" t="s">
        <v>266</v>
      </c>
      <c r="E603" s="182" t="s">
        <v>916</v>
      </c>
      <c r="F603" s="183">
        <v>68</v>
      </c>
      <c r="G603" s="183">
        <v>96</v>
      </c>
      <c r="H603" s="110">
        <f ca="1">IF(Import1!$O$6=4,"--",VLOOKUP(B603,Import1!A:D,Import1!$O$6+1,0))</f>
        <v>1861</v>
      </c>
      <c r="I603" s="89">
        <v>2</v>
      </c>
      <c r="J603" s="63">
        <f>IF(I603=1,Grupe!$L$22,Grupe!$M$22)</f>
        <v>0</v>
      </c>
      <c r="K603" s="110">
        <f ca="1">IF(Import1!$O$6=4,"--",H603*(100-J603)/100)</f>
        <v>1861</v>
      </c>
      <c r="L603" s="62"/>
      <c r="M603" s="62"/>
      <c r="N603" s="62"/>
      <c r="O603" s="62"/>
    </row>
    <row r="604" spans="1:15" x14ac:dyDescent="0.45">
      <c r="A604" s="179" t="s">
        <v>1965</v>
      </c>
      <c r="B604" s="180">
        <v>73352</v>
      </c>
      <c r="C604" s="181" t="s">
        <v>153</v>
      </c>
      <c r="D604" s="181" t="s">
        <v>266</v>
      </c>
      <c r="E604" s="182" t="s">
        <v>597</v>
      </c>
      <c r="F604" s="183">
        <v>85</v>
      </c>
      <c r="G604" s="183">
        <v>132</v>
      </c>
      <c r="H604" s="110">
        <f ca="1">IF(Import1!$O$6=4,"--",VLOOKUP(B604,Import1!A:D,Import1!$O$6+1,0))</f>
        <v>2767</v>
      </c>
      <c r="I604" s="89">
        <v>2</v>
      </c>
      <c r="J604" s="63">
        <f>IF(I604=1,Grupe!$L$22,Grupe!$M$22)</f>
        <v>0</v>
      </c>
      <c r="K604" s="110">
        <f ca="1">IF(Import1!$O$6=4,"--",H604*(100-J604)/100)</f>
        <v>2767</v>
      </c>
      <c r="L604" s="62"/>
      <c r="M604" s="62"/>
      <c r="N604" s="62"/>
      <c r="O604" s="62"/>
    </row>
    <row r="605" spans="1:15" x14ac:dyDescent="0.45">
      <c r="A605" s="179" t="s">
        <v>1966</v>
      </c>
      <c r="B605" s="180">
        <v>73353</v>
      </c>
      <c r="C605" s="181" t="s">
        <v>154</v>
      </c>
      <c r="D605" s="181" t="s">
        <v>266</v>
      </c>
      <c r="E605" s="182" t="s">
        <v>859</v>
      </c>
      <c r="F605" s="183">
        <v>124</v>
      </c>
      <c r="G605" s="183">
        <v>164</v>
      </c>
      <c r="H605" s="110">
        <f ca="1">IF(Import1!$O$6=4,"--",VLOOKUP(B605,Import1!A:D,Import1!$O$6+1,0))</f>
        <v>2983</v>
      </c>
      <c r="I605" s="89">
        <v>2</v>
      </c>
      <c r="J605" s="63">
        <f>IF(I605=1,Grupe!$L$22,Grupe!$M$22)</f>
        <v>0</v>
      </c>
      <c r="K605" s="110">
        <f ca="1">IF(Import1!$O$6=4,"--",H605*(100-J605)/100)</f>
        <v>2983</v>
      </c>
      <c r="L605" s="62"/>
      <c r="M605" s="62"/>
      <c r="N605" s="62"/>
      <c r="O605" s="62"/>
    </row>
    <row r="606" spans="1:15" x14ac:dyDescent="0.45">
      <c r="A606" s="179" t="s">
        <v>1967</v>
      </c>
      <c r="B606" s="180">
        <v>73354</v>
      </c>
      <c r="C606" s="181" t="s">
        <v>212</v>
      </c>
      <c r="D606" s="181" t="s">
        <v>266</v>
      </c>
      <c r="E606" s="182">
        <v>11.4</v>
      </c>
      <c r="F606" s="183">
        <v>140</v>
      </c>
      <c r="G606" s="183">
        <v>180</v>
      </c>
      <c r="H606" s="110">
        <f ca="1">IF(Import1!$O$6=4,"--",VLOOKUP(B606,Import1!A:D,Import1!$O$6+1,0))</f>
        <v>4629</v>
      </c>
      <c r="I606" s="89">
        <v>2</v>
      </c>
      <c r="J606" s="63">
        <f>IF(I606=1,Grupe!$L$22,Grupe!$M$22)</f>
        <v>0</v>
      </c>
      <c r="K606" s="110">
        <f ca="1">IF(Import1!$O$6=4,"--",H606*(100-J606)/100)</f>
        <v>4629</v>
      </c>
      <c r="L606" s="62"/>
      <c r="M606" s="62"/>
      <c r="N606" s="62"/>
      <c r="O606" s="62"/>
    </row>
    <row r="607" spans="1:15" x14ac:dyDescent="0.45">
      <c r="A607" s="179" t="s">
        <v>1968</v>
      </c>
      <c r="B607" s="180">
        <v>73355</v>
      </c>
      <c r="C607" s="181" t="s">
        <v>155</v>
      </c>
      <c r="D607" s="181" t="s">
        <v>266</v>
      </c>
      <c r="E607" s="182" t="s">
        <v>610</v>
      </c>
      <c r="F607" s="183">
        <v>145</v>
      </c>
      <c r="G607" s="183">
        <v>251</v>
      </c>
      <c r="H607" s="110">
        <f ca="1">IF(Import1!$O$6=4,"--",VLOOKUP(B607,Import1!A:D,Import1!$O$6+1,0))</f>
        <v>5748</v>
      </c>
      <c r="I607" s="89">
        <v>2</v>
      </c>
      <c r="J607" s="63">
        <f>IF(I607=1,Grupe!$L$22,Grupe!$M$22)</f>
        <v>0</v>
      </c>
      <c r="K607" s="110">
        <f ca="1">IF(Import1!$O$6=4,"--",H607*(100-J607)/100)</f>
        <v>5748</v>
      </c>
      <c r="L607" s="62"/>
      <c r="M607" s="62"/>
      <c r="N607" s="62"/>
      <c r="O607" s="62"/>
    </row>
    <row r="608" spans="1:15" x14ac:dyDescent="0.45">
      <c r="A608" s="179" t="s">
        <v>1983</v>
      </c>
      <c r="B608" s="180">
        <v>73401</v>
      </c>
      <c r="C608" s="181" t="s">
        <v>520</v>
      </c>
      <c r="D608" s="181" t="s">
        <v>1113</v>
      </c>
      <c r="E608" s="182">
        <v>3.6</v>
      </c>
      <c r="F608" s="183">
        <v>8.4499999999999993</v>
      </c>
      <c r="G608" s="183">
        <v>21</v>
      </c>
      <c r="H608" s="110">
        <f ca="1">IF(Import1!$O$6=4,"--",VLOOKUP(B608,Import1!A:D,Import1!$O$6+1,0))</f>
        <v>315</v>
      </c>
      <c r="I608" s="89">
        <v>2</v>
      </c>
      <c r="J608" s="63">
        <f>IF(I608=1,Grupe!$L$22,Grupe!$M$22)</f>
        <v>0</v>
      </c>
      <c r="K608" s="110">
        <f ca="1">IF(Import1!$O$6=4,"--",H608*(100-J608)/100)</f>
        <v>315</v>
      </c>
      <c r="L608" s="62"/>
      <c r="M608" s="62"/>
      <c r="N608" s="62"/>
      <c r="O608" s="62"/>
    </row>
    <row r="609" spans="1:15" x14ac:dyDescent="0.45">
      <c r="A609" s="179" t="s">
        <v>1984</v>
      </c>
      <c r="B609" s="180">
        <v>73402</v>
      </c>
      <c r="C609" s="181" t="s">
        <v>521</v>
      </c>
      <c r="D609" s="181" t="s">
        <v>1113</v>
      </c>
      <c r="E609" s="182">
        <v>4.0999999999999996</v>
      </c>
      <c r="F609" s="183">
        <v>12.67</v>
      </c>
      <c r="G609" s="183">
        <v>26</v>
      </c>
      <c r="H609" s="110">
        <f ca="1">IF(Import1!$O$6=4,"--",VLOOKUP(B609,Import1!A:D,Import1!$O$6+1,0))</f>
        <v>320</v>
      </c>
      <c r="I609" s="89">
        <v>2</v>
      </c>
      <c r="J609" s="63">
        <f>IF(I609=1,Grupe!$L$22,Grupe!$M$22)</f>
        <v>0</v>
      </c>
      <c r="K609" s="110">
        <f ca="1">IF(Import1!$O$6=4,"--",H609*(100-J609)/100)</f>
        <v>320</v>
      </c>
      <c r="L609" s="62"/>
      <c r="M609" s="62"/>
      <c r="N609" s="62"/>
      <c r="O609" s="62"/>
    </row>
    <row r="610" spans="1:15" x14ac:dyDescent="0.45">
      <c r="A610" s="179" t="s">
        <v>1985</v>
      </c>
      <c r="B610" s="180">
        <v>73403</v>
      </c>
      <c r="C610" s="181" t="s">
        <v>522</v>
      </c>
      <c r="D610" s="181" t="s">
        <v>1113</v>
      </c>
      <c r="E610" s="182">
        <v>4.5</v>
      </c>
      <c r="F610" s="183">
        <v>16.899999999999999</v>
      </c>
      <c r="G610" s="183">
        <v>33</v>
      </c>
      <c r="H610" s="110">
        <f ca="1">IF(Import1!$O$6=4,"--",VLOOKUP(B610,Import1!A:D,Import1!$O$6+1,0))</f>
        <v>499</v>
      </c>
      <c r="I610" s="89">
        <v>2</v>
      </c>
      <c r="J610" s="63">
        <f>IF(I610=1,Grupe!$L$22,Grupe!$M$22)</f>
        <v>0</v>
      </c>
      <c r="K610" s="110">
        <f ca="1">IF(Import1!$O$6=4,"--",H610*(100-J610)/100)</f>
        <v>499</v>
      </c>
      <c r="L610" s="62"/>
      <c r="M610" s="62"/>
      <c r="N610" s="62"/>
      <c r="O610" s="62"/>
    </row>
    <row r="611" spans="1:15" x14ac:dyDescent="0.45">
      <c r="A611" s="179" t="s">
        <v>1986</v>
      </c>
      <c r="B611" s="180">
        <v>73404</v>
      </c>
      <c r="C611" s="181" t="s">
        <v>523</v>
      </c>
      <c r="D611" s="181" t="s">
        <v>1113</v>
      </c>
      <c r="E611" s="182">
        <v>5.35</v>
      </c>
      <c r="F611" s="183">
        <v>25.34</v>
      </c>
      <c r="G611" s="183">
        <v>45</v>
      </c>
      <c r="H611" s="110">
        <f ca="1">IF(Import1!$O$6=4,"--",VLOOKUP(B611,Import1!A:D,Import1!$O$6+1,0))</f>
        <v>647</v>
      </c>
      <c r="I611" s="89">
        <v>2</v>
      </c>
      <c r="J611" s="63">
        <f>IF(I611=1,Grupe!$L$22,Grupe!$M$22)</f>
        <v>0</v>
      </c>
      <c r="K611" s="110">
        <f ca="1">IF(Import1!$O$6=4,"--",H611*(100-J611)/100)</f>
        <v>647</v>
      </c>
      <c r="L611" s="62"/>
      <c r="M611" s="62"/>
      <c r="N611" s="62"/>
      <c r="O611" s="62"/>
    </row>
    <row r="612" spans="1:15" x14ac:dyDescent="0.45">
      <c r="A612" s="179" t="s">
        <v>1987</v>
      </c>
      <c r="B612" s="180">
        <v>73405</v>
      </c>
      <c r="C612" s="181" t="s">
        <v>524</v>
      </c>
      <c r="D612" s="181" t="s">
        <v>1113</v>
      </c>
      <c r="E612" s="182">
        <v>4.6500000000000004</v>
      </c>
      <c r="F612" s="183">
        <v>18.05</v>
      </c>
      <c r="G612" s="183">
        <v>35</v>
      </c>
      <c r="H612" s="110">
        <f ca="1">IF(Import1!$O$6=4,"--",VLOOKUP(B612,Import1!A:D,Import1!$O$6+1,0))</f>
        <v>465</v>
      </c>
      <c r="I612" s="89">
        <v>2</v>
      </c>
      <c r="J612" s="63">
        <f>IF(I612=1,Grupe!$L$22,Grupe!$M$22)</f>
        <v>0</v>
      </c>
      <c r="K612" s="110">
        <f ca="1">IF(Import1!$O$6=4,"--",H612*(100-J612)/100)</f>
        <v>465</v>
      </c>
      <c r="L612" s="62"/>
      <c r="M612" s="62"/>
      <c r="N612" s="62"/>
      <c r="O612" s="62"/>
    </row>
    <row r="613" spans="1:15" x14ac:dyDescent="0.45">
      <c r="A613" s="179" t="s">
        <v>1988</v>
      </c>
      <c r="B613" s="180">
        <v>73406</v>
      </c>
      <c r="C613" s="181" t="s">
        <v>525</v>
      </c>
      <c r="D613" s="181" t="s">
        <v>1113</v>
      </c>
      <c r="E613" s="182">
        <v>5.35</v>
      </c>
      <c r="F613" s="183">
        <v>27.07</v>
      </c>
      <c r="G613" s="183">
        <v>50</v>
      </c>
      <c r="H613" s="110">
        <f ca="1">IF(Import1!$O$6=4,"--",VLOOKUP(B613,Import1!A:D,Import1!$O$6+1,0))</f>
        <v>668</v>
      </c>
      <c r="I613" s="89">
        <v>2</v>
      </c>
      <c r="J613" s="63">
        <f>IF(I613=1,Grupe!$L$22,Grupe!$M$22)</f>
        <v>0</v>
      </c>
      <c r="K613" s="110">
        <f ca="1">IF(Import1!$O$6=4,"--",H613*(100-J613)/100)</f>
        <v>668</v>
      </c>
      <c r="L613" s="62"/>
      <c r="M613" s="62"/>
      <c r="N613" s="62"/>
      <c r="O613" s="62"/>
    </row>
    <row r="614" spans="1:15" x14ac:dyDescent="0.45">
      <c r="A614" s="179" t="s">
        <v>1989</v>
      </c>
      <c r="B614" s="180">
        <v>73407</v>
      </c>
      <c r="C614" s="181" t="s">
        <v>526</v>
      </c>
      <c r="D614" s="181" t="s">
        <v>1113</v>
      </c>
      <c r="E614" s="182">
        <v>6.3</v>
      </c>
      <c r="F614" s="183">
        <v>39.74</v>
      </c>
      <c r="G614" s="183">
        <v>66</v>
      </c>
      <c r="H614" s="110">
        <f ca="1">IF(Import1!$O$6=4,"--",VLOOKUP(B614,Import1!A:D,Import1!$O$6+1,0))</f>
        <v>1040</v>
      </c>
      <c r="I614" s="89">
        <v>2</v>
      </c>
      <c r="J614" s="63">
        <f>IF(I614=1,Grupe!$L$22,Grupe!$M$22)</f>
        <v>0</v>
      </c>
      <c r="K614" s="110">
        <f ca="1">IF(Import1!$O$6=4,"--",H614*(100-J614)/100)</f>
        <v>1040</v>
      </c>
      <c r="L614" s="62"/>
      <c r="M614" s="62"/>
      <c r="N614" s="62"/>
      <c r="O614" s="62"/>
    </row>
    <row r="615" spans="1:15" x14ac:dyDescent="0.45">
      <c r="A615" s="179" t="s">
        <v>1969</v>
      </c>
      <c r="B615" s="180">
        <v>73501</v>
      </c>
      <c r="C615" s="181" t="s">
        <v>211</v>
      </c>
      <c r="D615" s="181" t="s">
        <v>267</v>
      </c>
      <c r="E615" s="182" t="s">
        <v>1138</v>
      </c>
      <c r="F615" s="183">
        <v>9.6</v>
      </c>
      <c r="G615" s="183">
        <v>21</v>
      </c>
      <c r="H615" s="110">
        <f ca="1">IF(Import1!$O$6=4,"--",VLOOKUP(B615,Import1!A:D,Import1!$O$6+1,0))</f>
        <v>199</v>
      </c>
      <c r="I615" s="89">
        <v>2</v>
      </c>
      <c r="J615" s="63">
        <f>IF(I615=1,Grupe!$L$22,Grupe!$M$22)</f>
        <v>0</v>
      </c>
      <c r="K615" s="110">
        <f ca="1">IF(Import1!$O$6=4,"--",H615*(100-J615)/100)</f>
        <v>199</v>
      </c>
      <c r="L615" s="62"/>
      <c r="M615" s="62"/>
      <c r="N615" s="62"/>
      <c r="O615" s="62"/>
    </row>
    <row r="616" spans="1:15" x14ac:dyDescent="0.45">
      <c r="A616" s="179" t="s">
        <v>1970</v>
      </c>
      <c r="B616" s="180">
        <v>73502</v>
      </c>
      <c r="C616" s="181" t="s">
        <v>124</v>
      </c>
      <c r="D616" s="181" t="s">
        <v>267</v>
      </c>
      <c r="E616" s="182" t="s">
        <v>921</v>
      </c>
      <c r="F616" s="183">
        <v>15</v>
      </c>
      <c r="G616" s="183">
        <v>22</v>
      </c>
      <c r="H616" s="110">
        <f ca="1">IF(Import1!$O$6=4,"--",VLOOKUP(B616,Import1!A:D,Import1!$O$6+1,0))</f>
        <v>244</v>
      </c>
      <c r="I616" s="89">
        <v>2</v>
      </c>
      <c r="J616" s="63">
        <f>IF(I616=1,Grupe!$L$22,Grupe!$M$22)</f>
        <v>0</v>
      </c>
      <c r="K616" s="110">
        <f ca="1">IF(Import1!$O$6=4,"--",H616*(100-J616)/100)</f>
        <v>244</v>
      </c>
      <c r="L616" s="62"/>
      <c r="M616" s="62"/>
      <c r="N616" s="62"/>
      <c r="O616" s="62"/>
    </row>
    <row r="617" spans="1:15" x14ac:dyDescent="0.45">
      <c r="A617" s="179" t="s">
        <v>1971</v>
      </c>
      <c r="B617" s="180">
        <v>73503</v>
      </c>
      <c r="C617" s="181" t="s">
        <v>125</v>
      </c>
      <c r="D617" s="181" t="s">
        <v>267</v>
      </c>
      <c r="E617" s="182" t="s">
        <v>923</v>
      </c>
      <c r="F617" s="183">
        <v>20</v>
      </c>
      <c r="G617" s="183">
        <v>28</v>
      </c>
      <c r="H617" s="110">
        <f ca="1">IF(Import1!$O$6=4,"--",VLOOKUP(B617,Import1!A:D,Import1!$O$6+1,0))</f>
        <v>409</v>
      </c>
      <c r="I617" s="89">
        <v>2</v>
      </c>
      <c r="J617" s="63">
        <f>IF(I617=1,Grupe!$L$22,Grupe!$M$22)</f>
        <v>0</v>
      </c>
      <c r="K617" s="110">
        <f ca="1">IF(Import1!$O$6=4,"--",H617*(100-J617)/100)</f>
        <v>409</v>
      </c>
      <c r="L617" s="62"/>
      <c r="M617" s="62"/>
      <c r="N617" s="62"/>
      <c r="O617" s="62"/>
    </row>
    <row r="618" spans="1:15" x14ac:dyDescent="0.45">
      <c r="A618" s="179" t="s">
        <v>1972</v>
      </c>
      <c r="B618" s="180">
        <v>73504</v>
      </c>
      <c r="C618" s="181" t="s">
        <v>126</v>
      </c>
      <c r="D618" s="181" t="s">
        <v>267</v>
      </c>
      <c r="E618" s="182" t="s">
        <v>925</v>
      </c>
      <c r="F618" s="183">
        <v>30</v>
      </c>
      <c r="G618" s="183">
        <v>37</v>
      </c>
      <c r="H618" s="110">
        <f ca="1">IF(Import1!$O$6=4,"--",VLOOKUP(B618,Import1!A:D,Import1!$O$6+1,0))</f>
        <v>537</v>
      </c>
      <c r="I618" s="89">
        <v>2</v>
      </c>
      <c r="J618" s="63">
        <f>IF(I618=1,Grupe!$L$22,Grupe!$M$22)</f>
        <v>0</v>
      </c>
      <c r="K618" s="110">
        <f ca="1">IF(Import1!$O$6=4,"--",H618*(100-J618)/100)</f>
        <v>537</v>
      </c>
      <c r="L618" s="62"/>
      <c r="M618" s="62"/>
      <c r="N618" s="62"/>
      <c r="O618" s="62"/>
    </row>
    <row r="619" spans="1:15" x14ac:dyDescent="0.45">
      <c r="A619" s="179" t="s">
        <v>1973</v>
      </c>
      <c r="B619" s="180">
        <v>73505</v>
      </c>
      <c r="C619" s="181" t="s">
        <v>127</v>
      </c>
      <c r="D619" s="181" t="s">
        <v>267</v>
      </c>
      <c r="E619" s="182" t="s">
        <v>927</v>
      </c>
      <c r="F619" s="183">
        <v>50</v>
      </c>
      <c r="G619" s="183">
        <v>60</v>
      </c>
      <c r="H619" s="110">
        <f ca="1">IF(Import1!$O$6=4,"--",VLOOKUP(B619,Import1!A:D,Import1!$O$6+1,0))</f>
        <v>892</v>
      </c>
      <c r="I619" s="89">
        <v>2</v>
      </c>
      <c r="J619" s="63">
        <f>IF(I619=1,Grupe!$L$22,Grupe!$M$22)</f>
        <v>0</v>
      </c>
      <c r="K619" s="110">
        <f ca="1">IF(Import1!$O$6=4,"--",H619*(100-J619)/100)</f>
        <v>892</v>
      </c>
      <c r="L619" s="62"/>
      <c r="M619" s="62"/>
      <c r="N619" s="62"/>
      <c r="O619" s="62"/>
    </row>
    <row r="620" spans="1:15" x14ac:dyDescent="0.45">
      <c r="A620" s="179" t="s">
        <v>1974</v>
      </c>
      <c r="B620" s="180">
        <v>73506</v>
      </c>
      <c r="C620" s="181" t="s">
        <v>210</v>
      </c>
      <c r="D620" s="181" t="s">
        <v>267</v>
      </c>
      <c r="E620" s="182" t="s">
        <v>1139</v>
      </c>
      <c r="F620" s="183">
        <v>76.8</v>
      </c>
      <c r="G620" s="183">
        <v>110</v>
      </c>
      <c r="H620" s="110">
        <f ca="1">IF(Import1!$O$6=4,"--",VLOOKUP(B620,Import1!A:D,Import1!$O$6+1,0))</f>
        <v>1727</v>
      </c>
      <c r="I620" s="89">
        <v>2</v>
      </c>
      <c r="J620" s="63">
        <f>IF(I620=1,Grupe!$L$22,Grupe!$M$22)</f>
        <v>0</v>
      </c>
      <c r="K620" s="110">
        <f ca="1">IF(Import1!$O$6=4,"--",H620*(100-J620)/100)</f>
        <v>1727</v>
      </c>
      <c r="L620" s="62"/>
      <c r="M620" s="62"/>
      <c r="N620" s="62"/>
      <c r="O620" s="62"/>
    </row>
    <row r="621" spans="1:15" x14ac:dyDescent="0.45">
      <c r="A621" s="179" t="s">
        <v>1975</v>
      </c>
      <c r="B621" s="180">
        <v>73601</v>
      </c>
      <c r="C621" s="181" t="s">
        <v>221</v>
      </c>
      <c r="D621" s="181" t="s">
        <v>331</v>
      </c>
      <c r="E621" s="182">
        <v>8</v>
      </c>
      <c r="F621" s="183">
        <v>30.1</v>
      </c>
      <c r="G621" s="183">
        <v>74</v>
      </c>
      <c r="H621" s="110">
        <f ca="1">IF(Import1!$O$6=4,"--",VLOOKUP(B621,Import1!A:D,Import1!$O$6+1,0))</f>
        <v>2297</v>
      </c>
      <c r="I621" s="89">
        <v>2</v>
      </c>
      <c r="J621" s="63">
        <f>IF(I621=1,Grupe!$L$22,Grupe!$M$22)</f>
        <v>0</v>
      </c>
      <c r="K621" s="110">
        <f ca="1">IF(Import1!$O$6=4,"--",H621*(100-J621)/100)</f>
        <v>2297</v>
      </c>
      <c r="L621" s="62"/>
      <c r="M621" s="62"/>
      <c r="N621" s="62"/>
      <c r="O621" s="62"/>
    </row>
    <row r="622" spans="1:15" x14ac:dyDescent="0.45">
      <c r="A622" s="179" t="s">
        <v>1976</v>
      </c>
      <c r="B622" s="180">
        <v>73602</v>
      </c>
      <c r="C622" s="181" t="s">
        <v>222</v>
      </c>
      <c r="D622" s="181" t="s">
        <v>331</v>
      </c>
      <c r="E622" s="182">
        <v>6.6</v>
      </c>
      <c r="F622" s="183">
        <v>21</v>
      </c>
      <c r="G622" s="183">
        <v>54</v>
      </c>
      <c r="H622" s="110">
        <f ca="1">IF(Import1!$O$6=4,"--",VLOOKUP(B622,Import1!A:D,Import1!$O$6+1,0))</f>
        <v>727</v>
      </c>
      <c r="I622" s="89">
        <v>2</v>
      </c>
      <c r="J622" s="63">
        <f>IF(I622=1,Grupe!$L$22,Grupe!$M$22)</f>
        <v>0</v>
      </c>
      <c r="K622" s="110">
        <f ca="1">IF(Import1!$O$6=4,"--",H622*(100-J622)/100)</f>
        <v>727</v>
      </c>
      <c r="L622" s="62"/>
      <c r="M622" s="62"/>
      <c r="N622" s="62"/>
      <c r="O622" s="62"/>
    </row>
    <row r="623" spans="1:15" x14ac:dyDescent="0.45">
      <c r="A623" s="179" t="s">
        <v>1982</v>
      </c>
      <c r="B623" s="180">
        <v>73701</v>
      </c>
      <c r="C623" s="181" t="s">
        <v>519</v>
      </c>
      <c r="D623" s="181" t="s">
        <v>1112</v>
      </c>
      <c r="E623" s="182">
        <v>7</v>
      </c>
      <c r="F623" s="183">
        <v>18.5</v>
      </c>
      <c r="G623" s="183">
        <v>50</v>
      </c>
      <c r="H623" s="110">
        <f ca="1">IF(Import1!$O$6=4,"--",VLOOKUP(B623,Import1!A:D,Import1!$O$6+1,0))</f>
        <v>670</v>
      </c>
      <c r="I623" s="89">
        <v>2</v>
      </c>
      <c r="J623" s="63">
        <f>IF(I623=1,Grupe!$L$22,Grupe!$M$22)</f>
        <v>0</v>
      </c>
      <c r="K623" s="110">
        <f ca="1">IF(Import1!$O$6=4,"--",H623*(100-J623)/100)</f>
        <v>670</v>
      </c>
      <c r="L623" s="62"/>
      <c r="M623" s="62"/>
      <c r="N623" s="62"/>
      <c r="O623" s="62"/>
    </row>
    <row r="624" spans="1:15" x14ac:dyDescent="0.45">
      <c r="A624" s="179" t="s">
        <v>1977</v>
      </c>
      <c r="B624" s="180">
        <v>73801</v>
      </c>
      <c r="C624" s="181" t="s">
        <v>158</v>
      </c>
      <c r="D624" s="181" t="s">
        <v>1112</v>
      </c>
      <c r="E624" s="182">
        <v>5</v>
      </c>
      <c r="F624" s="183">
        <v>20</v>
      </c>
      <c r="G624" s="183">
        <v>45</v>
      </c>
      <c r="H624" s="110">
        <f ca="1">IF(Import1!$O$6=4,"--",VLOOKUP(B624,Import1!A:D,Import1!$O$6+1,0))</f>
        <v>253</v>
      </c>
      <c r="I624" s="89">
        <v>2</v>
      </c>
      <c r="J624" s="63">
        <f>IF(I624=1,Grupe!$L$22,Grupe!$M$22)</f>
        <v>0</v>
      </c>
      <c r="K624" s="110">
        <f ca="1">IF(Import1!$O$6=4,"--",H624*(100-J624)/100)</f>
        <v>253</v>
      </c>
      <c r="L624" s="62"/>
      <c r="M624" s="62"/>
      <c r="N624" s="62"/>
      <c r="O624" s="62"/>
    </row>
    <row r="625" spans="1:15" x14ac:dyDescent="0.45">
      <c r="A625" s="179" t="s">
        <v>1978</v>
      </c>
      <c r="B625" s="180">
        <v>73802</v>
      </c>
      <c r="C625" s="181" t="s">
        <v>515</v>
      </c>
      <c r="D625" s="181" t="s">
        <v>1112</v>
      </c>
      <c r="E625" s="182">
        <v>5</v>
      </c>
      <c r="F625" s="183">
        <v>21.3</v>
      </c>
      <c r="G625" s="183">
        <v>39</v>
      </c>
      <c r="H625" s="110">
        <f ca="1">IF(Import1!$O$6=4,"--",VLOOKUP(B625,Import1!A:D,Import1!$O$6+1,0))</f>
        <v>711</v>
      </c>
      <c r="I625" s="89">
        <v>2</v>
      </c>
      <c r="J625" s="63">
        <f>IF(I625=1,Grupe!$L$22,Grupe!$M$22)</f>
        <v>0</v>
      </c>
      <c r="K625" s="110">
        <f ca="1">IF(Import1!$O$6=4,"--",H625*(100-J625)/100)</f>
        <v>711</v>
      </c>
      <c r="L625" s="62"/>
      <c r="M625" s="62"/>
      <c r="N625" s="62"/>
      <c r="O625" s="62"/>
    </row>
    <row r="626" spans="1:15" x14ac:dyDescent="0.45">
      <c r="A626" s="179" t="s">
        <v>1979</v>
      </c>
      <c r="B626" s="180">
        <v>73803</v>
      </c>
      <c r="C626" s="181" t="s">
        <v>516</v>
      </c>
      <c r="D626" s="181" t="s">
        <v>1112</v>
      </c>
      <c r="E626" s="182" t="s">
        <v>619</v>
      </c>
      <c r="F626" s="183">
        <v>26</v>
      </c>
      <c r="G626" s="183">
        <v>57</v>
      </c>
      <c r="H626" s="110">
        <f ca="1">IF(Import1!$O$6=4,"--",VLOOKUP(B626,Import1!A:D,Import1!$O$6+1,0))</f>
        <v>495</v>
      </c>
      <c r="I626" s="89">
        <v>2</v>
      </c>
      <c r="J626" s="63">
        <f>IF(I626=1,Grupe!$L$22,Grupe!$M$22)</f>
        <v>0</v>
      </c>
      <c r="K626" s="110">
        <f ca="1">IF(Import1!$O$6=4,"--",H626*(100-J626)/100)</f>
        <v>495</v>
      </c>
      <c r="L626" s="62"/>
      <c r="M626" s="62"/>
      <c r="N626" s="62"/>
      <c r="O626" s="62"/>
    </row>
    <row r="627" spans="1:15" x14ac:dyDescent="0.45">
      <c r="A627" s="179" t="s">
        <v>1980</v>
      </c>
      <c r="B627" s="180">
        <v>73804</v>
      </c>
      <c r="C627" s="181" t="s">
        <v>517</v>
      </c>
      <c r="D627" s="181" t="s">
        <v>1112</v>
      </c>
      <c r="E627" s="182">
        <v>10.3</v>
      </c>
      <c r="F627" s="183">
        <v>55.6</v>
      </c>
      <c r="G627" s="183">
        <v>188</v>
      </c>
      <c r="H627" s="110">
        <f ca="1">IF(Import1!$O$6=4,"--",VLOOKUP(B627,Import1!A:D,Import1!$O$6+1,0))</f>
        <v>1613</v>
      </c>
      <c r="I627" s="89">
        <v>2</v>
      </c>
      <c r="J627" s="63">
        <f>IF(I627=1,Grupe!$L$22,Grupe!$M$22)</f>
        <v>0</v>
      </c>
      <c r="K627" s="110">
        <f ca="1">IF(Import1!$O$6=4,"--",H627*(100-J627)/100)</f>
        <v>1613</v>
      </c>
      <c r="L627" s="62"/>
      <c r="M627" s="62"/>
      <c r="N627" s="62"/>
      <c r="O627" s="62"/>
    </row>
    <row r="628" spans="1:15" x14ac:dyDescent="0.45">
      <c r="A628" s="179" t="s">
        <v>1981</v>
      </c>
      <c r="B628" s="180">
        <v>73805</v>
      </c>
      <c r="C628" s="181" t="s">
        <v>518</v>
      </c>
      <c r="D628" s="181" t="s">
        <v>1112</v>
      </c>
      <c r="E628" s="182" t="s">
        <v>906</v>
      </c>
      <c r="F628" s="183">
        <v>85</v>
      </c>
      <c r="G628" s="183">
        <v>157</v>
      </c>
      <c r="H628" s="110">
        <f ca="1">IF(Import1!$O$6=4,"--",VLOOKUP(B628,Import1!A:D,Import1!$O$6+1,0))</f>
        <v>2743</v>
      </c>
      <c r="I628" s="89">
        <v>2</v>
      </c>
      <c r="J628" s="63">
        <f>IF(I628=1,Grupe!$L$22,Grupe!$M$22)</f>
        <v>0</v>
      </c>
      <c r="K628" s="110">
        <f ca="1">IF(Import1!$O$6=4,"--",H628*(100-J628)/100)</f>
        <v>2743</v>
      </c>
      <c r="L628" s="62"/>
      <c r="M628" s="62"/>
      <c r="N628" s="62"/>
      <c r="O628" s="62"/>
    </row>
    <row r="629" spans="1:15" x14ac:dyDescent="0.45">
      <c r="A629" s="179" t="s">
        <v>1874</v>
      </c>
      <c r="B629" s="180">
        <v>83901</v>
      </c>
      <c r="C629" s="181" t="s">
        <v>101</v>
      </c>
      <c r="D629" s="181" t="s">
        <v>275</v>
      </c>
      <c r="E629" s="182">
        <v>3</v>
      </c>
      <c r="F629" s="183">
        <v>5.6</v>
      </c>
      <c r="G629" s="183">
        <v>12</v>
      </c>
      <c r="H629" s="110">
        <f ca="1">IF(Import1!$O$6=4,"--",VLOOKUP(B629,Import1!A:D,Import1!$O$6+1,0))</f>
        <v>258</v>
      </c>
      <c r="I629" s="89">
        <v>2</v>
      </c>
      <c r="J629" s="63">
        <f>IF(I629=1,Grupe!$L$22,Grupe!$M$22)</f>
        <v>0</v>
      </c>
      <c r="K629" s="110">
        <f ca="1">IF(Import1!$O$6=4,"--",H629*(100-J629)/100)</f>
        <v>258</v>
      </c>
      <c r="L629" s="62"/>
      <c r="M629" s="62"/>
      <c r="N629" s="62"/>
      <c r="O629" s="62"/>
    </row>
    <row r="630" spans="1:15" x14ac:dyDescent="0.45">
      <c r="A630" s="179" t="s">
        <v>1875</v>
      </c>
      <c r="B630" s="180">
        <v>83902</v>
      </c>
      <c r="C630" s="181" t="s">
        <v>102</v>
      </c>
      <c r="D630" s="181" t="s">
        <v>275</v>
      </c>
      <c r="E630" s="182">
        <v>3.2</v>
      </c>
      <c r="F630" s="183">
        <v>8.4</v>
      </c>
      <c r="G630" s="183">
        <v>20</v>
      </c>
      <c r="H630" s="110">
        <f ca="1">IF(Import1!$O$6=4,"--",VLOOKUP(B630,Import1!A:D,Import1!$O$6+1,0))</f>
        <v>296</v>
      </c>
      <c r="I630" s="89">
        <v>2</v>
      </c>
      <c r="J630" s="63">
        <f>IF(I630=1,Grupe!$L$22,Grupe!$M$22)</f>
        <v>0</v>
      </c>
      <c r="K630" s="110">
        <f ca="1">IF(Import1!$O$6=4,"--",H630*(100-J630)/100)</f>
        <v>296</v>
      </c>
      <c r="L630" s="62"/>
      <c r="M630" s="62"/>
      <c r="N630" s="62"/>
      <c r="O630" s="62"/>
    </row>
    <row r="631" spans="1:15" x14ac:dyDescent="0.45">
      <c r="A631" s="179" t="s">
        <v>1876</v>
      </c>
      <c r="B631" s="180">
        <v>83903</v>
      </c>
      <c r="C631" s="181" t="s">
        <v>103</v>
      </c>
      <c r="D631" s="181" t="s">
        <v>275</v>
      </c>
      <c r="E631" s="182" t="s">
        <v>827</v>
      </c>
      <c r="F631" s="183">
        <v>11.2</v>
      </c>
      <c r="G631" s="183">
        <v>20</v>
      </c>
      <c r="H631" s="110">
        <f ca="1">IF(Import1!$O$6=4,"--",VLOOKUP(B631,Import1!A:D,Import1!$O$6+1,0))</f>
        <v>373</v>
      </c>
      <c r="I631" s="89">
        <v>2</v>
      </c>
      <c r="J631" s="63">
        <f>IF(I631=1,Grupe!$L$22,Grupe!$M$22)</f>
        <v>0</v>
      </c>
      <c r="K631" s="110">
        <f ca="1">IF(Import1!$O$6=4,"--",H631*(100-J631)/100)</f>
        <v>373</v>
      </c>
      <c r="L631" s="62"/>
      <c r="M631" s="62"/>
      <c r="N631" s="62"/>
      <c r="O631" s="62"/>
    </row>
    <row r="632" spans="1:15" x14ac:dyDescent="0.45">
      <c r="A632" s="179" t="s">
        <v>1877</v>
      </c>
      <c r="B632" s="180">
        <v>83904</v>
      </c>
      <c r="C632" s="181" t="s">
        <v>104</v>
      </c>
      <c r="D632" s="181" t="s">
        <v>275</v>
      </c>
      <c r="E632" s="182" t="s">
        <v>588</v>
      </c>
      <c r="F632" s="183">
        <v>14</v>
      </c>
      <c r="G632" s="183">
        <v>24</v>
      </c>
      <c r="H632" s="110">
        <f ca="1">IF(Import1!$O$6=4,"--",VLOOKUP(B632,Import1!A:D,Import1!$O$6+1,0))</f>
        <v>476</v>
      </c>
      <c r="I632" s="89">
        <v>2</v>
      </c>
      <c r="J632" s="63">
        <f>IF(I632=1,Grupe!$L$22,Grupe!$M$22)</f>
        <v>0</v>
      </c>
      <c r="K632" s="110">
        <f ca="1">IF(Import1!$O$6=4,"--",H632*(100-J632)/100)</f>
        <v>476</v>
      </c>
      <c r="L632" s="62"/>
      <c r="M632" s="62"/>
      <c r="N632" s="62"/>
      <c r="O632" s="62"/>
    </row>
    <row r="633" spans="1:15" x14ac:dyDescent="0.45">
      <c r="A633" s="179" t="s">
        <v>1878</v>
      </c>
      <c r="B633" s="180">
        <v>83905</v>
      </c>
      <c r="C633" s="181" t="s">
        <v>105</v>
      </c>
      <c r="D633" s="181" t="s">
        <v>275</v>
      </c>
      <c r="E633" s="182">
        <v>4</v>
      </c>
      <c r="F633" s="183">
        <v>16.8</v>
      </c>
      <c r="G633" s="183">
        <v>28</v>
      </c>
      <c r="H633" s="110">
        <f ca="1">IF(Import1!$O$6=4,"--",VLOOKUP(B633,Import1!A:D,Import1!$O$6+1,0))</f>
        <v>590</v>
      </c>
      <c r="I633" s="89">
        <v>2</v>
      </c>
      <c r="J633" s="63">
        <f>IF(I633=1,Grupe!$L$22,Grupe!$M$22)</f>
        <v>0</v>
      </c>
      <c r="K633" s="110">
        <f ca="1">IF(Import1!$O$6=4,"--",H633*(100-J633)/100)</f>
        <v>590</v>
      </c>
      <c r="L633" s="62"/>
      <c r="M633" s="62"/>
      <c r="N633" s="62"/>
      <c r="O633" s="62"/>
    </row>
    <row r="634" spans="1:15" x14ac:dyDescent="0.45">
      <c r="A634" s="179" t="s">
        <v>1879</v>
      </c>
      <c r="B634" s="180">
        <v>83906</v>
      </c>
      <c r="C634" s="181" t="s">
        <v>106</v>
      </c>
      <c r="D634" s="181" t="s">
        <v>275</v>
      </c>
      <c r="E634" s="182" t="s">
        <v>831</v>
      </c>
      <c r="F634" s="183">
        <v>28</v>
      </c>
      <c r="G634" s="183">
        <v>47</v>
      </c>
      <c r="H634" s="110">
        <f ca="1">IF(Import1!$O$6=4,"--",VLOOKUP(B634,Import1!A:D,Import1!$O$6+1,0))</f>
        <v>962</v>
      </c>
      <c r="I634" s="89">
        <v>2</v>
      </c>
      <c r="J634" s="63">
        <f>IF(I634=1,Grupe!$L$22,Grupe!$M$22)</f>
        <v>0</v>
      </c>
      <c r="K634" s="110">
        <f ca="1">IF(Import1!$O$6=4,"--",H634*(100-J634)/100)</f>
        <v>962</v>
      </c>
      <c r="L634" s="62"/>
      <c r="M634" s="62"/>
      <c r="N634" s="62"/>
      <c r="O634" s="62"/>
    </row>
    <row r="635" spans="1:15" x14ac:dyDescent="0.45">
      <c r="A635" s="179" t="s">
        <v>1880</v>
      </c>
      <c r="B635" s="180">
        <v>84001</v>
      </c>
      <c r="C635" s="181" t="s">
        <v>171</v>
      </c>
      <c r="D635" s="181" t="s">
        <v>1109</v>
      </c>
      <c r="E635" s="182" t="s">
        <v>606</v>
      </c>
      <c r="F635" s="183">
        <v>11</v>
      </c>
      <c r="G635" s="183">
        <v>20</v>
      </c>
      <c r="H635" s="110">
        <f ca="1">IF(Import1!$O$6=4,"--",VLOOKUP(B635,Import1!A:D,Import1!$O$6+1,0))</f>
        <v>291</v>
      </c>
      <c r="I635" s="89">
        <v>2</v>
      </c>
      <c r="J635" s="63">
        <f>IF(I635=1,Grupe!$L$22,Grupe!$M$22)</f>
        <v>0</v>
      </c>
      <c r="K635" s="110">
        <f ca="1">IF(Import1!$O$6=4,"--",H635*(100-J635)/100)</f>
        <v>291</v>
      </c>
      <c r="L635" s="62"/>
      <c r="M635" s="62"/>
      <c r="N635" s="62"/>
      <c r="O635" s="62"/>
    </row>
    <row r="636" spans="1:15" x14ac:dyDescent="0.45">
      <c r="A636" s="179" t="s">
        <v>1881</v>
      </c>
      <c r="B636" s="180">
        <v>84002</v>
      </c>
      <c r="C636" s="181" t="s">
        <v>172</v>
      </c>
      <c r="D636" s="181" t="s">
        <v>1109</v>
      </c>
      <c r="E636" s="182" t="s">
        <v>834</v>
      </c>
      <c r="F636" s="183">
        <v>13</v>
      </c>
      <c r="G636" s="183">
        <v>30</v>
      </c>
      <c r="H636" s="110">
        <f ca="1">IF(Import1!$O$6=4,"--",VLOOKUP(B636,Import1!A:D,Import1!$O$6+1,0))</f>
        <v>426</v>
      </c>
      <c r="I636" s="89">
        <v>2</v>
      </c>
      <c r="J636" s="63">
        <f>IF(I636=1,Grupe!$L$22,Grupe!$M$22)</f>
        <v>0</v>
      </c>
      <c r="K636" s="110">
        <f ca="1">IF(Import1!$O$6=4,"--",H636*(100-J636)/100)</f>
        <v>426</v>
      </c>
      <c r="L636" s="62"/>
      <c r="M636" s="62"/>
      <c r="N636" s="62"/>
      <c r="O636" s="62"/>
    </row>
    <row r="637" spans="1:15" x14ac:dyDescent="0.45">
      <c r="A637" s="179" t="s">
        <v>1882</v>
      </c>
      <c r="B637" s="180">
        <v>84003</v>
      </c>
      <c r="C637" s="181" t="s">
        <v>174</v>
      </c>
      <c r="D637" s="181" t="s">
        <v>1109</v>
      </c>
      <c r="E637" s="182" t="s">
        <v>663</v>
      </c>
      <c r="F637" s="183">
        <v>19</v>
      </c>
      <c r="G637" s="183">
        <v>50</v>
      </c>
      <c r="H637" s="110">
        <f ca="1">IF(Import1!$O$6=4,"--",VLOOKUP(B637,Import1!A:D,Import1!$O$6+1,0))</f>
        <v>653</v>
      </c>
      <c r="I637" s="89">
        <v>2</v>
      </c>
      <c r="J637" s="63">
        <f>IF(I637=1,Grupe!$L$22,Grupe!$M$22)</f>
        <v>0</v>
      </c>
      <c r="K637" s="110">
        <f ca="1">IF(Import1!$O$6=4,"--",H637*(100-J637)/100)</f>
        <v>653</v>
      </c>
      <c r="L637" s="62"/>
      <c r="M637" s="62"/>
      <c r="N637" s="62"/>
      <c r="O637" s="62"/>
    </row>
    <row r="638" spans="1:15" x14ac:dyDescent="0.45">
      <c r="A638" s="179" t="s">
        <v>1883</v>
      </c>
      <c r="B638" s="180">
        <v>84004</v>
      </c>
      <c r="C638" s="181" t="s">
        <v>175</v>
      </c>
      <c r="D638" s="181" t="s">
        <v>1109</v>
      </c>
      <c r="E638" s="182">
        <v>7</v>
      </c>
      <c r="F638" s="183">
        <v>25</v>
      </c>
      <c r="G638" s="183">
        <v>60</v>
      </c>
      <c r="H638" s="110">
        <f ca="1">IF(Import1!$O$6=4,"--",VLOOKUP(B638,Import1!A:D,Import1!$O$6+1,0))</f>
        <v>729</v>
      </c>
      <c r="I638" s="89">
        <v>2</v>
      </c>
      <c r="J638" s="63">
        <f>IF(I638=1,Grupe!$L$22,Grupe!$M$22)</f>
        <v>0</v>
      </c>
      <c r="K638" s="110">
        <f ca="1">IF(Import1!$O$6=4,"--",H638*(100-J638)/100)</f>
        <v>729</v>
      </c>
      <c r="L638" s="62"/>
      <c r="M638" s="62"/>
      <c r="N638" s="62"/>
      <c r="O638" s="62"/>
    </row>
    <row r="639" spans="1:15" x14ac:dyDescent="0.45">
      <c r="A639" s="179" t="s">
        <v>1884</v>
      </c>
      <c r="B639" s="180">
        <v>84005</v>
      </c>
      <c r="C639" s="181" t="s">
        <v>176</v>
      </c>
      <c r="D639" s="181" t="s">
        <v>1109</v>
      </c>
      <c r="E639" s="182" t="s">
        <v>666</v>
      </c>
      <c r="F639" s="183">
        <v>30</v>
      </c>
      <c r="G639" s="183">
        <v>70</v>
      </c>
      <c r="H639" s="110">
        <f ca="1">IF(Import1!$O$6=4,"--",VLOOKUP(B639,Import1!A:D,Import1!$O$6+1,0))</f>
        <v>971</v>
      </c>
      <c r="I639" s="89">
        <v>2</v>
      </c>
      <c r="J639" s="63">
        <f>IF(I639=1,Grupe!$L$22,Grupe!$M$22)</f>
        <v>0</v>
      </c>
      <c r="K639" s="110">
        <f ca="1">IF(Import1!$O$6=4,"--",H639*(100-J639)/100)</f>
        <v>971</v>
      </c>
      <c r="L639" s="62"/>
      <c r="M639" s="62"/>
      <c r="N639" s="62"/>
      <c r="O639" s="62"/>
    </row>
    <row r="640" spans="1:15" x14ac:dyDescent="0.45">
      <c r="A640" s="179" t="s">
        <v>1885</v>
      </c>
      <c r="B640" s="180">
        <v>84006</v>
      </c>
      <c r="C640" s="181" t="s">
        <v>177</v>
      </c>
      <c r="D640" s="181" t="s">
        <v>1109</v>
      </c>
      <c r="E640" s="182">
        <v>8</v>
      </c>
      <c r="F640" s="183">
        <v>35</v>
      </c>
      <c r="G640" s="183">
        <v>80</v>
      </c>
      <c r="H640" s="110">
        <f ca="1">IF(Import1!$O$6=4,"--",VLOOKUP(B640,Import1!A:D,Import1!$O$6+1,0))</f>
        <v>1128</v>
      </c>
      <c r="I640" s="89">
        <v>2</v>
      </c>
      <c r="J640" s="63">
        <f>IF(I640=1,Grupe!$L$22,Grupe!$M$22)</f>
        <v>0</v>
      </c>
      <c r="K640" s="110">
        <f ca="1">IF(Import1!$O$6=4,"--",H640*(100-J640)/100)</f>
        <v>1128</v>
      </c>
      <c r="L640" s="62"/>
      <c r="M640" s="62"/>
      <c r="N640" s="62"/>
      <c r="O640" s="62"/>
    </row>
    <row r="641" spans="1:15" x14ac:dyDescent="0.45">
      <c r="A641" s="179" t="s">
        <v>1886</v>
      </c>
      <c r="B641" s="180">
        <v>84007</v>
      </c>
      <c r="C641" s="181" t="s">
        <v>107</v>
      </c>
      <c r="D641" s="181" t="s">
        <v>1109</v>
      </c>
      <c r="E641" s="182">
        <v>10</v>
      </c>
      <c r="F641" s="183">
        <v>59</v>
      </c>
      <c r="G641" s="183">
        <v>110</v>
      </c>
      <c r="H641" s="110">
        <f ca="1">IF(Import1!$O$6=4,"--",VLOOKUP(B641,Import1!A:D,Import1!$O$6+1,0))</f>
        <v>1772</v>
      </c>
      <c r="I641" s="89">
        <v>2</v>
      </c>
      <c r="J641" s="63">
        <f>IF(I641=1,Grupe!$L$22,Grupe!$M$22)</f>
        <v>0</v>
      </c>
      <c r="K641" s="110">
        <f ca="1">IF(Import1!$O$6=4,"--",H641*(100-J641)/100)</f>
        <v>1772</v>
      </c>
      <c r="L641" s="62"/>
      <c r="M641" s="62"/>
      <c r="N641" s="62"/>
      <c r="O641" s="62"/>
    </row>
    <row r="642" spans="1:15" x14ac:dyDescent="0.45">
      <c r="A642" s="179" t="s">
        <v>1887</v>
      </c>
      <c r="B642" s="180">
        <v>84008</v>
      </c>
      <c r="C642" s="181" t="s">
        <v>108</v>
      </c>
      <c r="D642" s="181" t="s">
        <v>1109</v>
      </c>
      <c r="E642" s="182">
        <v>12</v>
      </c>
      <c r="F642" s="183">
        <v>115</v>
      </c>
      <c r="G642" s="183">
        <v>190</v>
      </c>
      <c r="H642" s="110">
        <f ca="1">IF(Import1!$O$6=4,"--",VLOOKUP(B642,Import1!A:D,Import1!$O$6+1,0))</f>
        <v>3301</v>
      </c>
      <c r="I642" s="89">
        <v>2</v>
      </c>
      <c r="J642" s="63">
        <f>IF(I642=1,Grupe!$L$22,Grupe!$M$22)</f>
        <v>0</v>
      </c>
      <c r="K642" s="110">
        <f ca="1">IF(Import1!$O$6=4,"--",H642*(100-J642)/100)</f>
        <v>3301</v>
      </c>
      <c r="L642" s="62"/>
      <c r="M642" s="62"/>
      <c r="N642" s="62"/>
      <c r="O642" s="62"/>
    </row>
    <row r="643" spans="1:15" x14ac:dyDescent="0.45">
      <c r="A643" s="179" t="s">
        <v>1888</v>
      </c>
      <c r="B643" s="180">
        <v>84009</v>
      </c>
      <c r="C643" s="181" t="s">
        <v>109</v>
      </c>
      <c r="D643" s="181" t="s">
        <v>1109</v>
      </c>
      <c r="E643" s="182">
        <v>14</v>
      </c>
      <c r="F643" s="183">
        <v>172</v>
      </c>
      <c r="G643" s="183">
        <v>280</v>
      </c>
      <c r="H643" s="110">
        <f ca="1">IF(Import1!$O$6=4,"--",VLOOKUP(B643,Import1!A:D,Import1!$O$6+1,0))</f>
        <v>5310</v>
      </c>
      <c r="I643" s="89">
        <v>2</v>
      </c>
      <c r="J643" s="63">
        <f>IF(I643=1,Grupe!$L$22,Grupe!$M$22)</f>
        <v>0</v>
      </c>
      <c r="K643" s="110">
        <f ca="1">IF(Import1!$O$6=4,"--",H643*(100-J643)/100)</f>
        <v>5310</v>
      </c>
      <c r="L643" s="62"/>
      <c r="M643" s="62"/>
      <c r="N643" s="62"/>
      <c r="O643" s="62"/>
    </row>
    <row r="644" spans="1:15" x14ac:dyDescent="0.45">
      <c r="A644" s="179" t="s">
        <v>1889</v>
      </c>
      <c r="B644" s="180">
        <v>84010</v>
      </c>
      <c r="C644" s="181" t="s">
        <v>110</v>
      </c>
      <c r="D644" s="181" t="s">
        <v>1109</v>
      </c>
      <c r="E644" s="182">
        <v>17</v>
      </c>
      <c r="F644" s="183">
        <v>286</v>
      </c>
      <c r="G644" s="183">
        <v>430</v>
      </c>
      <c r="H644" s="110">
        <f ca="1">IF(Import1!$O$6=4,"--",VLOOKUP(B644,Import1!A:D,Import1!$O$6+1,0))</f>
        <v>8081</v>
      </c>
      <c r="I644" s="89">
        <v>2</v>
      </c>
      <c r="J644" s="63">
        <f>IF(I644=1,Grupe!$L$22,Grupe!$M$22)</f>
        <v>0</v>
      </c>
      <c r="K644" s="110">
        <f ca="1">IF(Import1!$O$6=4,"--",H644*(100-J644)/100)</f>
        <v>8081</v>
      </c>
      <c r="L644" s="62"/>
      <c r="M644" s="62"/>
      <c r="N644" s="62"/>
      <c r="O644" s="62"/>
    </row>
    <row r="645" spans="1:15" x14ac:dyDescent="0.45">
      <c r="A645" s="179" t="s">
        <v>1890</v>
      </c>
      <c r="B645" s="180">
        <v>84011</v>
      </c>
      <c r="C645" s="181" t="s">
        <v>111</v>
      </c>
      <c r="D645" s="181" t="s">
        <v>1109</v>
      </c>
      <c r="E645" s="182" t="s">
        <v>707</v>
      </c>
      <c r="F645" s="183">
        <v>569</v>
      </c>
      <c r="G645" s="183">
        <v>820</v>
      </c>
      <c r="H645" s="110">
        <f ca="1">IF(Import1!$O$6=4,"--",VLOOKUP(B645,Import1!A:D,Import1!$O$6+1,0))</f>
        <v>16160</v>
      </c>
      <c r="I645" s="89">
        <v>2</v>
      </c>
      <c r="J645" s="63">
        <f>IF(I645=1,Grupe!$L$22,Grupe!$M$22)</f>
        <v>0</v>
      </c>
      <c r="K645" s="110">
        <f ca="1">IF(Import1!$O$6=4,"--",H645*(100-J645)/100)</f>
        <v>16160</v>
      </c>
      <c r="L645" s="62"/>
      <c r="M645" s="62"/>
      <c r="N645" s="62"/>
      <c r="O645" s="62"/>
    </row>
    <row r="646" spans="1:15" x14ac:dyDescent="0.45">
      <c r="A646" s="179" t="s">
        <v>1891</v>
      </c>
      <c r="B646" s="180">
        <v>84012</v>
      </c>
      <c r="C646" s="181" t="s">
        <v>173</v>
      </c>
      <c r="D646" s="181" t="s">
        <v>1109</v>
      </c>
      <c r="E646" s="182" t="s">
        <v>616</v>
      </c>
      <c r="F646" s="183">
        <v>18</v>
      </c>
      <c r="G646" s="183">
        <v>40</v>
      </c>
      <c r="H646" s="110">
        <f ca="1">IF(Import1!$O$6=4,"--",VLOOKUP(B646,Import1!A:D,Import1!$O$6+1,0))</f>
        <v>412</v>
      </c>
      <c r="I646" s="89">
        <v>2</v>
      </c>
      <c r="J646" s="63">
        <f>IF(I646=1,Grupe!$L$22,Grupe!$M$22)</f>
        <v>0</v>
      </c>
      <c r="K646" s="110">
        <f ca="1">IF(Import1!$O$6=4,"--",H646*(100-J646)/100)</f>
        <v>412</v>
      </c>
      <c r="L646" s="62"/>
      <c r="M646" s="62"/>
      <c r="N646" s="62"/>
      <c r="O646" s="62"/>
    </row>
    <row r="647" spans="1:15" x14ac:dyDescent="0.45">
      <c r="A647" s="179" t="s">
        <v>1892</v>
      </c>
      <c r="B647" s="180">
        <v>84013</v>
      </c>
      <c r="C647" s="181" t="s">
        <v>178</v>
      </c>
      <c r="D647" s="181" t="s">
        <v>1109</v>
      </c>
      <c r="E647" s="182">
        <v>7</v>
      </c>
      <c r="F647" s="183">
        <v>22</v>
      </c>
      <c r="G647" s="183">
        <v>60</v>
      </c>
      <c r="H647" s="110">
        <f ca="1">IF(Import1!$O$6=4,"--",VLOOKUP(B647,Import1!A:D,Import1!$O$6+1,0))</f>
        <v>601</v>
      </c>
      <c r="I647" s="89">
        <v>2</v>
      </c>
      <c r="J647" s="63">
        <f>IF(I647=1,Grupe!$L$22,Grupe!$M$22)</f>
        <v>0</v>
      </c>
      <c r="K647" s="110">
        <f ca="1">IF(Import1!$O$6=4,"--",H647*(100-J647)/100)</f>
        <v>601</v>
      </c>
      <c r="L647" s="62"/>
      <c r="M647" s="62"/>
      <c r="N647" s="62"/>
      <c r="O647" s="62"/>
    </row>
    <row r="648" spans="1:15" x14ac:dyDescent="0.45">
      <c r="A648" s="179" t="s">
        <v>1893</v>
      </c>
      <c r="B648" s="180">
        <v>84014</v>
      </c>
      <c r="C648" s="181" t="s">
        <v>179</v>
      </c>
      <c r="D648" s="181" t="s">
        <v>1109</v>
      </c>
      <c r="E648" s="182" t="s">
        <v>623</v>
      </c>
      <c r="F648" s="183">
        <v>31</v>
      </c>
      <c r="G648" s="183">
        <v>80</v>
      </c>
      <c r="H648" s="110">
        <f ca="1">IF(Import1!$O$6=4,"--",VLOOKUP(B648,Import1!A:D,Import1!$O$6+1,0))</f>
        <v>960</v>
      </c>
      <c r="I648" s="89">
        <v>2</v>
      </c>
      <c r="J648" s="63">
        <f>IF(I648=1,Grupe!$L$22,Grupe!$M$22)</f>
        <v>0</v>
      </c>
      <c r="K648" s="110">
        <f ca="1">IF(Import1!$O$6=4,"--",H648*(100-J648)/100)</f>
        <v>960</v>
      </c>
      <c r="L648" s="62"/>
      <c r="M648" s="62"/>
      <c r="N648" s="62"/>
      <c r="O648" s="62"/>
    </row>
    <row r="649" spans="1:15" x14ac:dyDescent="0.45">
      <c r="A649" s="179" t="s">
        <v>1894</v>
      </c>
      <c r="B649" s="180">
        <v>84015</v>
      </c>
      <c r="C649" s="181" t="s">
        <v>180</v>
      </c>
      <c r="D649" s="181" t="s">
        <v>1109</v>
      </c>
      <c r="E649" s="182">
        <v>9</v>
      </c>
      <c r="F649" s="183">
        <v>42</v>
      </c>
      <c r="G649" s="183">
        <v>100</v>
      </c>
      <c r="H649" s="110">
        <f ca="1">IF(Import1!$O$6=4,"--",VLOOKUP(B649,Import1!A:D,Import1!$O$6+1,0))</f>
        <v>1192</v>
      </c>
      <c r="I649" s="89">
        <v>2</v>
      </c>
      <c r="J649" s="63">
        <f>IF(I649=1,Grupe!$L$22,Grupe!$M$22)</f>
        <v>0</v>
      </c>
      <c r="K649" s="110">
        <f ca="1">IF(Import1!$O$6=4,"--",H649*(100-J649)/100)</f>
        <v>1192</v>
      </c>
      <c r="L649" s="62"/>
      <c r="M649" s="62"/>
      <c r="N649" s="62"/>
      <c r="O649" s="62"/>
    </row>
    <row r="650" spans="1:15" x14ac:dyDescent="0.45">
      <c r="A650" s="179" t="s">
        <v>1895</v>
      </c>
      <c r="B650" s="180">
        <v>84016</v>
      </c>
      <c r="C650" s="181" t="s">
        <v>112</v>
      </c>
      <c r="D650" s="181" t="s">
        <v>1109</v>
      </c>
      <c r="E650" s="182" t="s">
        <v>624</v>
      </c>
      <c r="F650" s="183">
        <v>52</v>
      </c>
      <c r="G650" s="183">
        <v>120</v>
      </c>
      <c r="H650" s="110">
        <f ca="1">IF(Import1!$O$6=4,"--",VLOOKUP(B650,Import1!A:D,Import1!$O$6+1,0))</f>
        <v>1626</v>
      </c>
      <c r="I650" s="89">
        <v>2</v>
      </c>
      <c r="J650" s="63">
        <f>IF(I650=1,Grupe!$L$22,Grupe!$M$22)</f>
        <v>0</v>
      </c>
      <c r="K650" s="110">
        <f ca="1">IF(Import1!$O$6=4,"--",H650*(100-J650)/100)</f>
        <v>1626</v>
      </c>
      <c r="L650" s="62"/>
      <c r="M650" s="62"/>
      <c r="N650" s="62"/>
      <c r="O650" s="62"/>
    </row>
    <row r="651" spans="1:15" x14ac:dyDescent="0.45">
      <c r="A651" s="179" t="s">
        <v>1896</v>
      </c>
      <c r="B651" s="180">
        <v>84017</v>
      </c>
      <c r="C651" s="181" t="s">
        <v>181</v>
      </c>
      <c r="D651" s="181" t="s">
        <v>1109</v>
      </c>
      <c r="E651" s="182">
        <v>11</v>
      </c>
      <c r="F651" s="183">
        <v>62</v>
      </c>
      <c r="G651" s="183">
        <v>140</v>
      </c>
      <c r="H651" s="110">
        <f ca="1">IF(Import1!$O$6=4,"--",VLOOKUP(B651,Import1!A:D,Import1!$O$6+1,0))</f>
        <v>1913</v>
      </c>
      <c r="I651" s="89">
        <v>2</v>
      </c>
      <c r="J651" s="63">
        <f>IF(I651=1,Grupe!$L$22,Grupe!$M$22)</f>
        <v>0</v>
      </c>
      <c r="K651" s="110">
        <f ca="1">IF(Import1!$O$6=4,"--",H651*(100-J651)/100)</f>
        <v>1913</v>
      </c>
      <c r="L651" s="62"/>
      <c r="M651" s="62"/>
      <c r="N651" s="62"/>
      <c r="O651" s="62"/>
    </row>
    <row r="652" spans="1:15" x14ac:dyDescent="0.45">
      <c r="A652" s="179" t="s">
        <v>1897</v>
      </c>
      <c r="B652" s="180">
        <v>84018</v>
      </c>
      <c r="C652" s="181" t="s">
        <v>113</v>
      </c>
      <c r="D652" s="181" t="s">
        <v>1109</v>
      </c>
      <c r="E652" s="182">
        <v>14</v>
      </c>
      <c r="F652" s="183">
        <v>103</v>
      </c>
      <c r="G652" s="183">
        <v>220</v>
      </c>
      <c r="H652" s="110">
        <f ca="1">IF(Import1!$O$6=4,"--",VLOOKUP(B652,Import1!A:D,Import1!$O$6+1,0))</f>
        <v>3059</v>
      </c>
      <c r="I652" s="89">
        <v>2</v>
      </c>
      <c r="J652" s="63">
        <f>IF(I652=1,Grupe!$L$22,Grupe!$M$22)</f>
        <v>0</v>
      </c>
      <c r="K652" s="110">
        <f ca="1">IF(Import1!$O$6=4,"--",H652*(100-J652)/100)</f>
        <v>3059</v>
      </c>
      <c r="L652" s="62"/>
      <c r="M652" s="62"/>
      <c r="N652" s="62"/>
      <c r="O652" s="62"/>
    </row>
    <row r="653" spans="1:15" x14ac:dyDescent="0.45">
      <c r="A653" s="179" t="s">
        <v>1898</v>
      </c>
      <c r="B653" s="180">
        <v>84019</v>
      </c>
      <c r="C653" s="181" t="s">
        <v>114</v>
      </c>
      <c r="D653" s="181" t="s">
        <v>1109</v>
      </c>
      <c r="E653" s="182">
        <v>17</v>
      </c>
      <c r="F653" s="183">
        <v>203</v>
      </c>
      <c r="G653" s="183">
        <v>370</v>
      </c>
      <c r="H653" s="110">
        <f ca="1">IF(Import1!$O$6=4,"--",VLOOKUP(B653,Import1!A:D,Import1!$O$6+1,0))</f>
        <v>5744</v>
      </c>
      <c r="I653" s="89">
        <v>2</v>
      </c>
      <c r="J653" s="63">
        <f>IF(I653=1,Grupe!$L$22,Grupe!$M$22)</f>
        <v>0</v>
      </c>
      <c r="K653" s="110">
        <f ca="1">IF(Import1!$O$6=4,"--",H653*(100-J653)/100)</f>
        <v>5744</v>
      </c>
      <c r="L653" s="62"/>
      <c r="M653" s="62"/>
      <c r="N653" s="62"/>
      <c r="O653" s="62"/>
    </row>
    <row r="654" spans="1:15" x14ac:dyDescent="0.45">
      <c r="A654" s="179" t="s">
        <v>1899</v>
      </c>
      <c r="B654" s="180">
        <v>84020</v>
      </c>
      <c r="C654" s="181" t="s">
        <v>115</v>
      </c>
      <c r="D654" s="181" t="s">
        <v>1109</v>
      </c>
      <c r="E654" s="182">
        <v>21</v>
      </c>
      <c r="F654" s="183">
        <v>304</v>
      </c>
      <c r="G654" s="183">
        <v>550</v>
      </c>
      <c r="H654" s="110">
        <f ca="1">IF(Import1!$O$6=4,"--",VLOOKUP(B654,Import1!A:D,Import1!$O$6+1,0))</f>
        <v>8918</v>
      </c>
      <c r="I654" s="89">
        <v>2</v>
      </c>
      <c r="J654" s="63">
        <f>IF(I654=1,Grupe!$L$22,Grupe!$M$22)</f>
        <v>0</v>
      </c>
      <c r="K654" s="110">
        <f ca="1">IF(Import1!$O$6=4,"--",H654*(100-J654)/100)</f>
        <v>8918</v>
      </c>
      <c r="L654" s="62"/>
      <c r="M654" s="62"/>
      <c r="N654" s="62"/>
      <c r="O654" s="62"/>
    </row>
    <row r="655" spans="1:15" x14ac:dyDescent="0.45">
      <c r="A655" s="179" t="s">
        <v>1900</v>
      </c>
      <c r="B655" s="180">
        <v>84101</v>
      </c>
      <c r="C655" s="181" t="s">
        <v>182</v>
      </c>
      <c r="D655" s="181" t="s">
        <v>263</v>
      </c>
      <c r="E655" s="182" t="s">
        <v>593</v>
      </c>
      <c r="F655" s="183">
        <v>11</v>
      </c>
      <c r="G655" s="183">
        <v>39</v>
      </c>
      <c r="H655" s="110">
        <f ca="1">IF(Import1!$O$6=4,"--",VLOOKUP(B655,Import1!A:D,Import1!$O$6+1,0))</f>
        <v>390</v>
      </c>
      <c r="I655" s="89">
        <v>2</v>
      </c>
      <c r="J655" s="63">
        <f>IF(I655=1,Grupe!$L$22,Grupe!$M$22)</f>
        <v>0</v>
      </c>
      <c r="K655" s="110">
        <f ca="1">IF(Import1!$O$6=4,"--",H655*(100-J655)/100)</f>
        <v>390</v>
      </c>
      <c r="L655" s="62"/>
      <c r="M655" s="62"/>
      <c r="N655" s="62"/>
      <c r="O655" s="62"/>
    </row>
    <row r="656" spans="1:15" x14ac:dyDescent="0.45">
      <c r="A656" s="179" t="s">
        <v>1901</v>
      </c>
      <c r="B656" s="180">
        <v>84102</v>
      </c>
      <c r="C656" s="181" t="s">
        <v>183</v>
      </c>
      <c r="D656" s="181" t="s">
        <v>263</v>
      </c>
      <c r="E656" s="182" t="s">
        <v>617</v>
      </c>
      <c r="F656" s="183">
        <v>21</v>
      </c>
      <c r="G656" s="183">
        <v>54</v>
      </c>
      <c r="H656" s="110">
        <f ca="1">IF(Import1!$O$6=4,"--",VLOOKUP(B656,Import1!A:D,Import1!$O$6+1,0))</f>
        <v>594</v>
      </c>
      <c r="I656" s="89">
        <v>2</v>
      </c>
      <c r="J656" s="63">
        <f>IF(I656=1,Grupe!$L$22,Grupe!$M$22)</f>
        <v>0</v>
      </c>
      <c r="K656" s="110">
        <f ca="1">IF(Import1!$O$6=4,"--",H656*(100-J656)/100)</f>
        <v>594</v>
      </c>
      <c r="L656" s="62"/>
      <c r="M656" s="62"/>
      <c r="N656" s="62"/>
      <c r="O656" s="62"/>
    </row>
    <row r="657" spans="1:15" x14ac:dyDescent="0.45">
      <c r="A657" s="179" t="s">
        <v>1902</v>
      </c>
      <c r="B657" s="180">
        <v>84103</v>
      </c>
      <c r="C657" s="181" t="s">
        <v>123</v>
      </c>
      <c r="D657" s="181" t="s">
        <v>263</v>
      </c>
      <c r="E657" s="182" t="s">
        <v>870</v>
      </c>
      <c r="F657" s="183">
        <v>41</v>
      </c>
      <c r="G657" s="183">
        <v>94</v>
      </c>
      <c r="H657" s="110">
        <f ca="1">IF(Import1!$O$6=4,"--",VLOOKUP(B657,Import1!A:D,Import1!$O$6+1,0))</f>
        <v>1276</v>
      </c>
      <c r="I657" s="89">
        <v>2</v>
      </c>
      <c r="J657" s="63">
        <f>IF(I657=1,Grupe!$L$22,Grupe!$M$22)</f>
        <v>0</v>
      </c>
      <c r="K657" s="110">
        <f ca="1">IF(Import1!$O$6=4,"--",H657*(100-J657)/100)</f>
        <v>1276</v>
      </c>
      <c r="L657" s="62"/>
      <c r="M657" s="62"/>
      <c r="N657" s="62"/>
      <c r="O657" s="62"/>
    </row>
    <row r="658" spans="1:15" x14ac:dyDescent="0.45">
      <c r="A658" s="179" t="s">
        <v>1864</v>
      </c>
      <c r="B658" s="180">
        <v>84201</v>
      </c>
      <c r="C658" s="181" t="s">
        <v>1865</v>
      </c>
      <c r="D658" s="181" t="s">
        <v>1251</v>
      </c>
      <c r="E658" s="182">
        <v>7</v>
      </c>
      <c r="F658" s="183">
        <v>25</v>
      </c>
      <c r="G658" s="183">
        <v>69</v>
      </c>
      <c r="H658" s="110">
        <f ca="1">IF(Import1!$O$6=4,"--",VLOOKUP(B658,Import1!A:D,Import1!$O$6+1,0))</f>
        <v>780</v>
      </c>
      <c r="I658" s="89">
        <v>2</v>
      </c>
      <c r="J658" s="63">
        <f>IF(I658=1,Grupe!$L$22,Grupe!$M$22)</f>
        <v>0</v>
      </c>
      <c r="K658" s="110">
        <f ca="1">IF(Import1!$O$6=4,"--",H658*(100-J658)/100)</f>
        <v>780</v>
      </c>
      <c r="L658" s="62"/>
      <c r="M658" s="62"/>
      <c r="N658" s="62"/>
      <c r="O658" s="62"/>
    </row>
    <row r="659" spans="1:15" x14ac:dyDescent="0.45">
      <c r="A659" s="179" t="s">
        <v>1866</v>
      </c>
      <c r="B659" s="180">
        <v>84202</v>
      </c>
      <c r="C659" s="181" t="s">
        <v>2864</v>
      </c>
      <c r="D659" s="181" t="s">
        <v>1251</v>
      </c>
      <c r="E659" s="182">
        <v>8</v>
      </c>
      <c r="F659" s="183">
        <v>33</v>
      </c>
      <c r="G659" s="183">
        <v>103</v>
      </c>
      <c r="H659" s="110">
        <f ca="1">IF(Import1!$O$6=4,"--",VLOOKUP(B659,Import1!A:D,Import1!$O$6+1,0))</f>
        <v>1287</v>
      </c>
      <c r="I659" s="89">
        <v>2</v>
      </c>
      <c r="J659" s="63">
        <f>IF(I659=1,Grupe!$L$22,Grupe!$M$22)</f>
        <v>0</v>
      </c>
      <c r="K659" s="110">
        <f ca="1">IF(Import1!$O$6=4,"--",H659*(100-J659)/100)</f>
        <v>1287</v>
      </c>
      <c r="L659" s="62"/>
      <c r="M659" s="62"/>
      <c r="N659" s="62"/>
      <c r="O659" s="62"/>
    </row>
    <row r="660" spans="1:15" x14ac:dyDescent="0.45">
      <c r="A660" s="179" t="s">
        <v>1608</v>
      </c>
      <c r="B660" s="180">
        <v>84203</v>
      </c>
      <c r="C660" s="181" t="s">
        <v>1609</v>
      </c>
      <c r="D660" s="181" t="s">
        <v>1251</v>
      </c>
      <c r="E660" s="182">
        <v>9</v>
      </c>
      <c r="F660" s="183">
        <v>45</v>
      </c>
      <c r="G660" s="183">
        <v>136</v>
      </c>
      <c r="H660" s="110">
        <f ca="1">IF(Import1!$O$6=4,"--",VLOOKUP(B660,Import1!A:D,Import1!$O$6+1,0))</f>
        <v>1635</v>
      </c>
      <c r="I660" s="89">
        <v>2</v>
      </c>
      <c r="J660" s="63">
        <f>IF(I660=1,Grupe!$L$22,Grupe!$M$22)</f>
        <v>0</v>
      </c>
      <c r="K660" s="110">
        <f ca="1">IF(Import1!$O$6=4,"--",H660*(100-J660)/100)</f>
        <v>1635</v>
      </c>
      <c r="L660" s="62"/>
      <c r="M660" s="62"/>
      <c r="N660" s="62"/>
      <c r="O660" s="62"/>
    </row>
    <row r="661" spans="1:15" x14ac:dyDescent="0.45">
      <c r="A661" s="179" t="s">
        <v>1610</v>
      </c>
      <c r="B661" s="180">
        <v>84204</v>
      </c>
      <c r="C661" s="181" t="s">
        <v>1611</v>
      </c>
      <c r="D661" s="181" t="s">
        <v>1251</v>
      </c>
      <c r="E661" s="182">
        <v>7</v>
      </c>
      <c r="F661" s="183">
        <v>25</v>
      </c>
      <c r="G661" s="183">
        <v>69</v>
      </c>
      <c r="H661" s="110">
        <f ca="1">IF(Import1!$O$6=4,"--",VLOOKUP(B661,Import1!A:D,Import1!$O$6+1,0))</f>
        <v>786</v>
      </c>
      <c r="I661" s="89">
        <v>2</v>
      </c>
      <c r="J661" s="63">
        <f>IF(I661=1,Grupe!$L$22,Grupe!$M$22)</f>
        <v>0</v>
      </c>
      <c r="K661" s="110">
        <f ca="1">IF(Import1!$O$6=4,"--",H661*(100-J661)/100)</f>
        <v>786</v>
      </c>
      <c r="L661" s="62"/>
      <c r="M661" s="62"/>
      <c r="N661" s="62"/>
      <c r="O661" s="62"/>
    </row>
    <row r="662" spans="1:15" x14ac:dyDescent="0.45">
      <c r="A662" s="179" t="s">
        <v>1867</v>
      </c>
      <c r="B662" s="180">
        <v>84301</v>
      </c>
      <c r="C662" s="181" t="s">
        <v>1140</v>
      </c>
      <c r="D662" s="181" t="s">
        <v>260</v>
      </c>
      <c r="E662" s="182">
        <v>5.5</v>
      </c>
      <c r="F662" s="183">
        <v>15</v>
      </c>
      <c r="G662" s="183">
        <v>40</v>
      </c>
      <c r="H662" s="110">
        <f ca="1">IF(Import1!$O$6=4,"--",VLOOKUP(B662,Import1!A:D,Import1!$O$6+1,0))</f>
        <v>854</v>
      </c>
      <c r="I662" s="89">
        <v>2</v>
      </c>
      <c r="J662" s="63">
        <f>IF(I662=1,Grupe!$L$22,Grupe!$M$22)</f>
        <v>0</v>
      </c>
      <c r="K662" s="110">
        <f ca="1">IF(Import1!$O$6=4,"--",H662*(100-J662)/100)</f>
        <v>854</v>
      </c>
      <c r="L662" s="62"/>
      <c r="M662" s="62"/>
      <c r="N662" s="62"/>
      <c r="O662" s="62"/>
    </row>
    <row r="663" spans="1:15" x14ac:dyDescent="0.45">
      <c r="A663" s="179" t="s">
        <v>1868</v>
      </c>
      <c r="B663" s="180">
        <v>84302</v>
      </c>
      <c r="C663" s="181" t="s">
        <v>205</v>
      </c>
      <c r="D663" s="181" t="s">
        <v>260</v>
      </c>
      <c r="E663" s="182">
        <v>6</v>
      </c>
      <c r="F663" s="183">
        <v>25</v>
      </c>
      <c r="G663" s="183">
        <v>56</v>
      </c>
      <c r="H663" s="110">
        <f ca="1">IF(Import1!$O$6=4,"--",VLOOKUP(B663,Import1!A:D,Import1!$O$6+1,0))</f>
        <v>1214</v>
      </c>
      <c r="I663" s="89">
        <v>2</v>
      </c>
      <c r="J663" s="63">
        <f>IF(I663=1,Grupe!$L$22,Grupe!$M$22)</f>
        <v>0</v>
      </c>
      <c r="K663" s="110">
        <f ca="1">IF(Import1!$O$6=4,"--",H663*(100-J663)/100)</f>
        <v>1214</v>
      </c>
      <c r="L663" s="62"/>
      <c r="M663" s="62"/>
      <c r="N663" s="62"/>
      <c r="O663" s="62"/>
    </row>
    <row r="664" spans="1:15" x14ac:dyDescent="0.45">
      <c r="A664" s="179" t="s">
        <v>1869</v>
      </c>
      <c r="B664" s="180">
        <v>84303</v>
      </c>
      <c r="C664" s="181" t="s">
        <v>1870</v>
      </c>
      <c r="D664" s="181" t="s">
        <v>260</v>
      </c>
      <c r="E664" s="182">
        <v>8.6999999999999993</v>
      </c>
      <c r="F664" s="183">
        <v>45</v>
      </c>
      <c r="G664" s="183">
        <v>96</v>
      </c>
      <c r="H664" s="110">
        <f ca="1">IF(Import1!$O$6=4,"--",VLOOKUP(B664,Import1!A:D,Import1!$O$6+1,0))</f>
        <v>2406</v>
      </c>
      <c r="I664" s="89">
        <v>2</v>
      </c>
      <c r="J664" s="63">
        <f>IF(I664=1,Grupe!$L$22,Grupe!$M$22)</f>
        <v>0</v>
      </c>
      <c r="K664" s="110">
        <f ca="1">IF(Import1!$O$6=4,"--",H664*(100-J664)/100)</f>
        <v>2406</v>
      </c>
      <c r="L664" s="62"/>
      <c r="M664" s="62"/>
      <c r="N664" s="62"/>
      <c r="O664" s="62"/>
    </row>
    <row r="665" spans="1:15" x14ac:dyDescent="0.45">
      <c r="A665" s="179" t="s">
        <v>1903</v>
      </c>
      <c r="B665" s="180">
        <v>84401</v>
      </c>
      <c r="C665" s="181" t="s">
        <v>223</v>
      </c>
      <c r="D665" s="181" t="s">
        <v>1110</v>
      </c>
      <c r="E665" s="182">
        <v>9</v>
      </c>
      <c r="F665" s="183">
        <v>11</v>
      </c>
      <c r="G665" s="183">
        <v>80</v>
      </c>
      <c r="H665" s="110">
        <f ca="1">IF(Import1!$O$6=4,"--",VLOOKUP(B665,Import1!A:D,Import1!$O$6+1,0))</f>
        <v>712</v>
      </c>
      <c r="I665" s="89">
        <v>2</v>
      </c>
      <c r="J665" s="63">
        <f>IF(I665=1,Grupe!$L$22,Grupe!$M$22)</f>
        <v>0</v>
      </c>
      <c r="K665" s="110">
        <f ca="1">IF(Import1!$O$6=4,"--",H665*(100-J665)/100)</f>
        <v>712</v>
      </c>
      <c r="L665" s="62"/>
      <c r="M665" s="62"/>
      <c r="N665" s="62"/>
      <c r="O665" s="62"/>
    </row>
    <row r="666" spans="1:15" x14ac:dyDescent="0.45">
      <c r="A666" s="179" t="s">
        <v>1904</v>
      </c>
      <c r="B666" s="180">
        <v>84402</v>
      </c>
      <c r="C666" s="181" t="s">
        <v>224</v>
      </c>
      <c r="D666" s="181" t="s">
        <v>1110</v>
      </c>
      <c r="E666" s="182" t="s">
        <v>724</v>
      </c>
      <c r="F666" s="183">
        <v>32</v>
      </c>
      <c r="G666" s="183">
        <v>163</v>
      </c>
      <c r="H666" s="110">
        <f ca="1">IF(Import1!$O$6=4,"--",VLOOKUP(B666,Import1!A:D,Import1!$O$6+1,0))</f>
        <v>1452</v>
      </c>
      <c r="I666" s="89">
        <v>2</v>
      </c>
      <c r="J666" s="63">
        <f>IF(I666=1,Grupe!$L$22,Grupe!$M$22)</f>
        <v>0</v>
      </c>
      <c r="K666" s="110">
        <f ca="1">IF(Import1!$O$6=4,"--",H666*(100-J666)/100)</f>
        <v>1452</v>
      </c>
      <c r="L666" s="62"/>
      <c r="M666" s="62"/>
      <c r="N666" s="62"/>
      <c r="O666" s="62"/>
    </row>
    <row r="667" spans="1:15" x14ac:dyDescent="0.45">
      <c r="A667" s="179" t="s">
        <v>1905</v>
      </c>
      <c r="B667" s="180">
        <v>84403</v>
      </c>
      <c r="C667" s="181" t="s">
        <v>116</v>
      </c>
      <c r="D667" s="181" t="s">
        <v>1110</v>
      </c>
      <c r="E667" s="182" t="s">
        <v>862</v>
      </c>
      <c r="F667" s="183">
        <v>53</v>
      </c>
      <c r="G667" s="183">
        <v>210</v>
      </c>
      <c r="H667" s="110">
        <f ca="1">IF(Import1!$O$6=4,"--",VLOOKUP(B667,Import1!A:D,Import1!$O$6+1,0))</f>
        <v>2386</v>
      </c>
      <c r="I667" s="89">
        <v>2</v>
      </c>
      <c r="J667" s="63">
        <f>IF(I667=1,Grupe!$L$22,Grupe!$M$22)</f>
        <v>0</v>
      </c>
      <c r="K667" s="110">
        <f ca="1">IF(Import1!$O$6=4,"--",H667*(100-J667)/100)</f>
        <v>2386</v>
      </c>
      <c r="L667" s="62"/>
      <c r="M667" s="62"/>
      <c r="N667" s="62"/>
      <c r="O667" s="62"/>
    </row>
    <row r="668" spans="1:15" x14ac:dyDescent="0.45">
      <c r="A668" s="179" t="s">
        <v>1906</v>
      </c>
      <c r="B668" s="180">
        <v>84404</v>
      </c>
      <c r="C668" s="181" t="s">
        <v>117</v>
      </c>
      <c r="D668" s="181" t="s">
        <v>1110</v>
      </c>
      <c r="E668" s="182" t="s">
        <v>860</v>
      </c>
      <c r="F668" s="183">
        <v>106</v>
      </c>
      <c r="G668" s="183">
        <v>340</v>
      </c>
      <c r="H668" s="110">
        <f ca="1">IF(Import1!$O$6=4,"--",VLOOKUP(B668,Import1!A:D,Import1!$O$6+1,0))</f>
        <v>4702</v>
      </c>
      <c r="I668" s="89">
        <v>2</v>
      </c>
      <c r="J668" s="63">
        <f>IF(I668=1,Grupe!$L$22,Grupe!$M$22)</f>
        <v>0</v>
      </c>
      <c r="K668" s="110">
        <f ca="1">IF(Import1!$O$6=4,"--",H668*(100-J668)/100)</f>
        <v>4702</v>
      </c>
      <c r="L668" s="62"/>
      <c r="M668" s="62"/>
      <c r="N668" s="62"/>
      <c r="O668" s="62"/>
    </row>
    <row r="669" spans="1:15" x14ac:dyDescent="0.45">
      <c r="A669" s="179" t="s">
        <v>1907</v>
      </c>
      <c r="B669" s="180">
        <v>84405</v>
      </c>
      <c r="C669" s="181" t="s">
        <v>118</v>
      </c>
      <c r="D669" s="181" t="s">
        <v>1110</v>
      </c>
      <c r="E669" s="182" t="s">
        <v>580</v>
      </c>
      <c r="F669" s="183">
        <v>159</v>
      </c>
      <c r="G669" s="183">
        <v>450</v>
      </c>
      <c r="H669" s="110">
        <f ca="1">IF(Import1!$O$6=4,"--",VLOOKUP(B669,Import1!A:D,Import1!$O$6+1,0))</f>
        <v>8616</v>
      </c>
      <c r="I669" s="89">
        <v>2</v>
      </c>
      <c r="J669" s="63">
        <f>IF(I669=1,Grupe!$L$22,Grupe!$M$22)</f>
        <v>0</v>
      </c>
      <c r="K669" s="110">
        <f ca="1">IF(Import1!$O$6=4,"--",H669*(100-J669)/100)</f>
        <v>8616</v>
      </c>
      <c r="L669" s="62"/>
      <c r="M669" s="62"/>
      <c r="N669" s="62"/>
      <c r="O669" s="62"/>
    </row>
    <row r="670" spans="1:15" x14ac:dyDescent="0.45">
      <c r="A670" s="179" t="s">
        <v>1908</v>
      </c>
      <c r="B670" s="180">
        <v>84406</v>
      </c>
      <c r="C670" s="181" t="s">
        <v>119</v>
      </c>
      <c r="D670" s="181" t="s">
        <v>1110</v>
      </c>
      <c r="E670" s="182" t="s">
        <v>864</v>
      </c>
      <c r="F670" s="183">
        <v>265</v>
      </c>
      <c r="G670" s="183">
        <v>665</v>
      </c>
      <c r="H670" s="110">
        <f ca="1">IF(Import1!$O$6=4,"--",VLOOKUP(B670,Import1!A:D,Import1!$O$6+1,0))</f>
        <v>10224</v>
      </c>
      <c r="I670" s="89">
        <v>2</v>
      </c>
      <c r="J670" s="63">
        <f>IF(I670=1,Grupe!$L$22,Grupe!$M$22)</f>
        <v>0</v>
      </c>
      <c r="K670" s="110">
        <f ca="1">IF(Import1!$O$6=4,"--",H670*(100-J670)/100)</f>
        <v>10224</v>
      </c>
      <c r="L670" s="62"/>
      <c r="M670" s="62"/>
      <c r="N670" s="62"/>
      <c r="O670" s="62"/>
    </row>
    <row r="671" spans="1:15" x14ac:dyDescent="0.45">
      <c r="A671" s="179" t="s">
        <v>1909</v>
      </c>
      <c r="B671" s="180">
        <v>84407</v>
      </c>
      <c r="C671" s="181" t="s">
        <v>120</v>
      </c>
      <c r="D671" s="181" t="s">
        <v>1110</v>
      </c>
      <c r="E671" s="182" t="s">
        <v>638</v>
      </c>
      <c r="F671" s="183">
        <v>530</v>
      </c>
      <c r="G671" s="183">
        <v>1542</v>
      </c>
      <c r="H671" s="110">
        <f ca="1">IF(Import1!$O$6=4,"--",VLOOKUP(B671,Import1!A:D,Import1!$O$6+1,0))</f>
        <v>25070</v>
      </c>
      <c r="I671" s="89">
        <v>2</v>
      </c>
      <c r="J671" s="63">
        <f>IF(I671=1,Grupe!$L$22,Grupe!$M$22)</f>
        <v>0</v>
      </c>
      <c r="K671" s="110">
        <f ca="1">IF(Import1!$O$6=4,"--",H671*(100-J671)/100)</f>
        <v>25070</v>
      </c>
      <c r="L671" s="62"/>
      <c r="M671" s="62"/>
      <c r="N671" s="62"/>
      <c r="O671" s="62"/>
    </row>
    <row r="672" spans="1:15" x14ac:dyDescent="0.45">
      <c r="A672" s="179" t="s">
        <v>1910</v>
      </c>
      <c r="B672" s="180">
        <v>84408</v>
      </c>
      <c r="C672" s="181" t="s">
        <v>121</v>
      </c>
      <c r="D672" s="181" t="s">
        <v>1110</v>
      </c>
      <c r="E672" s="182" t="s">
        <v>867</v>
      </c>
      <c r="F672" s="183">
        <v>1060</v>
      </c>
      <c r="G672" s="183">
        <v>2576</v>
      </c>
      <c r="H672" s="110">
        <f ca="1">IF(Import1!$O$6=4,"--",VLOOKUP(B672,Import1!A:D,Import1!$O$6+1,0))</f>
        <v>30152</v>
      </c>
      <c r="I672" s="89">
        <v>2</v>
      </c>
      <c r="J672" s="63">
        <f>IF(I672=1,Grupe!$L$22,Grupe!$M$22)</f>
        <v>0</v>
      </c>
      <c r="K672" s="110">
        <f ca="1">IF(Import1!$O$6=4,"--",H672*(100-J672)/100)</f>
        <v>30152</v>
      </c>
      <c r="L672" s="62"/>
      <c r="M672" s="62"/>
      <c r="N672" s="62"/>
      <c r="O672" s="62"/>
    </row>
    <row r="673" spans="1:15" x14ac:dyDescent="0.45">
      <c r="A673" s="179" t="s">
        <v>1911</v>
      </c>
      <c r="B673" s="180">
        <v>84409</v>
      </c>
      <c r="C673" s="181" t="s">
        <v>1141</v>
      </c>
      <c r="D673" s="181" t="s">
        <v>1110</v>
      </c>
      <c r="E673" s="182">
        <v>8.1999999999999993</v>
      </c>
      <c r="F673" s="183">
        <v>20</v>
      </c>
      <c r="G673" s="183">
        <v>74</v>
      </c>
      <c r="H673" s="110">
        <f ca="1">IF(Import1!$O$6=4,"--",VLOOKUP(B673,Import1!A:D,Import1!$O$6+1,0))</f>
        <v>1011</v>
      </c>
      <c r="I673" s="89">
        <v>2</v>
      </c>
      <c r="J673" s="63">
        <f>IF(I673=1,Grupe!$L$22,Grupe!$M$22)</f>
        <v>0</v>
      </c>
      <c r="K673" s="110">
        <f ca="1">IF(Import1!$O$6=4,"--",H673*(100-J673)/100)</f>
        <v>1011</v>
      </c>
      <c r="L673" s="62"/>
      <c r="M673" s="62"/>
      <c r="N673" s="62"/>
      <c r="O673" s="62"/>
    </row>
    <row r="674" spans="1:15" x14ac:dyDescent="0.45">
      <c r="A674" s="179" t="s">
        <v>1912</v>
      </c>
      <c r="B674" s="180">
        <v>84410</v>
      </c>
      <c r="C674" s="181" t="s">
        <v>225</v>
      </c>
      <c r="D674" s="181" t="s">
        <v>1110</v>
      </c>
      <c r="E674" s="182" t="s">
        <v>868</v>
      </c>
      <c r="F674" s="183">
        <v>56</v>
      </c>
      <c r="G674" s="183">
        <v>242</v>
      </c>
      <c r="H674" s="110">
        <f ca="1">IF(Import1!$O$6=4,"--",VLOOKUP(B674,Import1!A:D,Import1!$O$6+1,0))</f>
        <v>2445</v>
      </c>
      <c r="I674" s="89">
        <v>2</v>
      </c>
      <c r="J674" s="63">
        <f>IF(I674=1,Grupe!$L$22,Grupe!$M$22)</f>
        <v>0</v>
      </c>
      <c r="K674" s="110">
        <f ca="1">IF(Import1!$O$6=4,"--",H674*(100-J674)/100)</f>
        <v>2445</v>
      </c>
      <c r="L674" s="62"/>
      <c r="M674" s="62"/>
      <c r="N674" s="62"/>
      <c r="O674" s="62"/>
    </row>
    <row r="675" spans="1:15" x14ac:dyDescent="0.45">
      <c r="A675" s="179" t="s">
        <v>1913</v>
      </c>
      <c r="B675" s="180">
        <v>84411</v>
      </c>
      <c r="C675" s="181" t="s">
        <v>122</v>
      </c>
      <c r="D675" s="181" t="s">
        <v>1110</v>
      </c>
      <c r="E675" s="182" t="s">
        <v>869</v>
      </c>
      <c r="F675" s="183">
        <v>94</v>
      </c>
      <c r="G675" s="183">
        <v>312</v>
      </c>
      <c r="H675" s="110">
        <f ca="1">IF(Import1!$O$6=4,"--",VLOOKUP(B675,Import1!A:D,Import1!$O$6+1,0))</f>
        <v>3693</v>
      </c>
      <c r="I675" s="89">
        <v>2</v>
      </c>
      <c r="J675" s="63">
        <f>IF(I675=1,Grupe!$L$22,Grupe!$M$22)</f>
        <v>0</v>
      </c>
      <c r="K675" s="110">
        <f ca="1">IF(Import1!$O$6=4,"--",H675*(100-J675)/100)</f>
        <v>3693</v>
      </c>
      <c r="L675" s="62"/>
      <c r="M675" s="62"/>
      <c r="N675" s="62"/>
      <c r="O675" s="62"/>
    </row>
    <row r="676" spans="1:15" x14ac:dyDescent="0.45">
      <c r="A676" s="179" t="s">
        <v>1612</v>
      </c>
      <c r="B676" s="180">
        <v>94501</v>
      </c>
      <c r="C676" s="181" t="s">
        <v>1257</v>
      </c>
      <c r="D676" s="181" t="s">
        <v>1111</v>
      </c>
      <c r="E676" s="182">
        <v>4.8</v>
      </c>
      <c r="F676" s="183">
        <v>15</v>
      </c>
      <c r="G676" s="183">
        <v>28</v>
      </c>
      <c r="H676" s="110">
        <f ca="1">IF(Import1!$O$6=4,"--",VLOOKUP(B676,Import1!A:D,Import1!$O$6+1,0))</f>
        <v>458</v>
      </c>
      <c r="I676" s="89">
        <v>1</v>
      </c>
      <c r="J676" s="63">
        <f>IF(I676=1,Grupe!$L$22,Grupe!$M$22)</f>
        <v>0</v>
      </c>
      <c r="K676" s="110">
        <f ca="1">IF(Import1!$O$6=4,"--",H676*(100-J676)/100)</f>
        <v>458</v>
      </c>
      <c r="L676" s="62"/>
      <c r="M676" s="62"/>
      <c r="N676" s="62"/>
      <c r="O676" s="62"/>
    </row>
    <row r="677" spans="1:15" x14ac:dyDescent="0.45">
      <c r="A677" s="179" t="s">
        <v>1613</v>
      </c>
      <c r="B677" s="180">
        <v>94502</v>
      </c>
      <c r="C677" s="181" t="s">
        <v>1258</v>
      </c>
      <c r="D677" s="181" t="s">
        <v>1111</v>
      </c>
      <c r="E677" s="182">
        <v>4.8</v>
      </c>
      <c r="F677" s="183">
        <v>15</v>
      </c>
      <c r="G677" s="183">
        <v>28</v>
      </c>
      <c r="H677" s="110">
        <f ca="1">IF(Import1!$O$6=4,"--",VLOOKUP(B677,Import1!A:D,Import1!$O$6+1,0))</f>
        <v>535</v>
      </c>
      <c r="I677" s="89">
        <v>1</v>
      </c>
      <c r="J677" s="63">
        <f>IF(I677=1,Grupe!$L$22,Grupe!$M$22)</f>
        <v>0</v>
      </c>
      <c r="K677" s="110">
        <f ca="1">IF(Import1!$O$6=4,"--",H677*(100-J677)/100)</f>
        <v>535</v>
      </c>
      <c r="L677" s="62"/>
      <c r="M677" s="62"/>
      <c r="N677" s="62"/>
      <c r="O677" s="62"/>
    </row>
    <row r="678" spans="1:15" x14ac:dyDescent="0.45">
      <c r="A678" s="179" t="s">
        <v>1614</v>
      </c>
      <c r="B678" s="180">
        <v>94503</v>
      </c>
      <c r="C678" s="181" t="s">
        <v>1259</v>
      </c>
      <c r="D678" s="181" t="s">
        <v>1111</v>
      </c>
      <c r="E678" s="182">
        <v>5.9</v>
      </c>
      <c r="F678" s="183">
        <v>16</v>
      </c>
      <c r="G678" s="183">
        <v>37</v>
      </c>
      <c r="H678" s="110">
        <f ca="1">IF(Import1!$O$6=4,"--",VLOOKUP(B678,Import1!A:D,Import1!$O$6+1,0))</f>
        <v>606</v>
      </c>
      <c r="I678" s="89">
        <v>1</v>
      </c>
      <c r="J678" s="63">
        <f>IF(I678=1,Grupe!$L$22,Grupe!$M$22)</f>
        <v>0</v>
      </c>
      <c r="K678" s="110">
        <f ca="1">IF(Import1!$O$6=4,"--",H678*(100-J678)/100)</f>
        <v>606</v>
      </c>
      <c r="L678" s="62"/>
      <c r="M678" s="62"/>
      <c r="N678" s="62"/>
      <c r="O678" s="62"/>
    </row>
    <row r="679" spans="1:15" x14ac:dyDescent="0.45">
      <c r="A679" s="179" t="s">
        <v>1615</v>
      </c>
      <c r="B679" s="180">
        <v>94504</v>
      </c>
      <c r="C679" s="181" t="s">
        <v>1260</v>
      </c>
      <c r="D679" s="181" t="s">
        <v>1111</v>
      </c>
      <c r="E679" s="182">
        <v>5.9</v>
      </c>
      <c r="F679" s="183">
        <v>16</v>
      </c>
      <c r="G679" s="183">
        <v>37</v>
      </c>
      <c r="H679" s="110">
        <f ca="1">IF(Import1!$O$6=4,"--",VLOOKUP(B679,Import1!A:D,Import1!$O$6+1,0))</f>
        <v>692</v>
      </c>
      <c r="I679" s="89">
        <v>1</v>
      </c>
      <c r="J679" s="63">
        <f>IF(I679=1,Grupe!$L$22,Grupe!$M$22)</f>
        <v>0</v>
      </c>
      <c r="K679" s="110">
        <f ca="1">IF(Import1!$O$6=4,"--",H679*(100-J679)/100)</f>
        <v>692</v>
      </c>
      <c r="L679" s="62"/>
      <c r="M679" s="62"/>
      <c r="N679" s="62"/>
      <c r="O679" s="62"/>
    </row>
    <row r="680" spans="1:15" x14ac:dyDescent="0.45">
      <c r="A680" s="179" t="s">
        <v>1616</v>
      </c>
      <c r="B680" s="180">
        <v>94505</v>
      </c>
      <c r="C680" s="181" t="s">
        <v>1261</v>
      </c>
      <c r="D680" s="181" t="s">
        <v>1111</v>
      </c>
      <c r="E680" s="182">
        <v>6.4</v>
      </c>
      <c r="F680" s="183">
        <v>30</v>
      </c>
      <c r="G680" s="183">
        <v>46</v>
      </c>
      <c r="H680" s="110">
        <f ca="1">IF(Import1!$O$6=4,"--",VLOOKUP(B680,Import1!A:D,Import1!$O$6+1,0))</f>
        <v>1021</v>
      </c>
      <c r="I680" s="89">
        <v>1</v>
      </c>
      <c r="J680" s="63">
        <f>IF(I680=1,Grupe!$L$22,Grupe!$M$22)</f>
        <v>0</v>
      </c>
      <c r="K680" s="110">
        <f ca="1">IF(Import1!$O$6=4,"--",H680*(100-J680)/100)</f>
        <v>1021</v>
      </c>
      <c r="L680" s="62"/>
      <c r="M680" s="62"/>
      <c r="N680" s="62"/>
      <c r="O680" s="62"/>
    </row>
    <row r="681" spans="1:15" x14ac:dyDescent="0.45">
      <c r="A681" s="179" t="s">
        <v>1617</v>
      </c>
      <c r="B681" s="180">
        <v>94506</v>
      </c>
      <c r="C681" s="181" t="s">
        <v>1263</v>
      </c>
      <c r="D681" s="181" t="s">
        <v>1111</v>
      </c>
      <c r="E681" s="182">
        <v>5.8</v>
      </c>
      <c r="F681" s="183">
        <v>20</v>
      </c>
      <c r="G681" s="183">
        <v>38</v>
      </c>
      <c r="H681" s="110">
        <f ca="1">IF(Import1!$O$6=4,"--",VLOOKUP(B681,Import1!A:D,Import1!$O$6+1,0))</f>
        <v>578</v>
      </c>
      <c r="I681" s="89">
        <v>1</v>
      </c>
      <c r="J681" s="63">
        <f>IF(I681=1,Grupe!$L$22,Grupe!$M$22)</f>
        <v>0</v>
      </c>
      <c r="K681" s="110">
        <f ca="1">IF(Import1!$O$6=4,"--",H681*(100-J681)/100)</f>
        <v>578</v>
      </c>
      <c r="L681" s="62"/>
      <c r="M681" s="62"/>
      <c r="N681" s="62"/>
      <c r="O681" s="62"/>
    </row>
    <row r="682" spans="1:15" x14ac:dyDescent="0.45">
      <c r="A682" s="179" t="s">
        <v>1618</v>
      </c>
      <c r="B682" s="180">
        <v>94507</v>
      </c>
      <c r="C682" s="181" t="s">
        <v>1264</v>
      </c>
      <c r="D682" s="181" t="s">
        <v>1111</v>
      </c>
      <c r="E682" s="182">
        <v>5.8</v>
      </c>
      <c r="F682" s="183">
        <v>20</v>
      </c>
      <c r="G682" s="183">
        <v>38</v>
      </c>
      <c r="H682" s="110">
        <f ca="1">IF(Import1!$O$6=4,"--",VLOOKUP(B682,Import1!A:D,Import1!$O$6+1,0))</f>
        <v>613</v>
      </c>
      <c r="I682" s="89">
        <v>1</v>
      </c>
      <c r="J682" s="63">
        <f>IF(I682=1,Grupe!$L$22,Grupe!$M$22)</f>
        <v>0</v>
      </c>
      <c r="K682" s="110">
        <f ca="1">IF(Import1!$O$6=4,"--",H682*(100-J682)/100)</f>
        <v>613</v>
      </c>
      <c r="L682" s="62"/>
      <c r="M682" s="62"/>
      <c r="N682" s="62"/>
      <c r="O682" s="62"/>
    </row>
    <row r="683" spans="1:15" x14ac:dyDescent="0.45">
      <c r="A683" s="179" t="s">
        <v>1619</v>
      </c>
      <c r="B683" s="180">
        <v>94508</v>
      </c>
      <c r="C683" s="181" t="s">
        <v>1265</v>
      </c>
      <c r="D683" s="181" t="s">
        <v>1111</v>
      </c>
      <c r="E683" s="182">
        <v>7.1</v>
      </c>
      <c r="F683" s="183">
        <v>22</v>
      </c>
      <c r="G683" s="183">
        <v>50</v>
      </c>
      <c r="H683" s="110">
        <f ca="1">IF(Import1!$O$6=4,"--",VLOOKUP(B683,Import1!A:D,Import1!$O$6+1,0))</f>
        <v>805</v>
      </c>
      <c r="I683" s="89">
        <v>1</v>
      </c>
      <c r="J683" s="63">
        <f>IF(I683=1,Grupe!$L$22,Grupe!$M$22)</f>
        <v>0</v>
      </c>
      <c r="K683" s="110">
        <f ca="1">IF(Import1!$O$6=4,"--",H683*(100-J683)/100)</f>
        <v>805</v>
      </c>
      <c r="L683" s="62"/>
      <c r="M683" s="62"/>
      <c r="N683" s="62"/>
      <c r="O683" s="62"/>
    </row>
    <row r="684" spans="1:15" x14ac:dyDescent="0.45">
      <c r="A684" s="179" t="s">
        <v>1620</v>
      </c>
      <c r="B684" s="180">
        <v>94509</v>
      </c>
      <c r="C684" s="181" t="s">
        <v>1266</v>
      </c>
      <c r="D684" s="181" t="s">
        <v>1111</v>
      </c>
      <c r="E684" s="182">
        <v>7.1</v>
      </c>
      <c r="F684" s="183">
        <v>22</v>
      </c>
      <c r="G684" s="183">
        <v>50</v>
      </c>
      <c r="H684" s="110">
        <f ca="1">IF(Import1!$O$6=4,"--",VLOOKUP(B684,Import1!A:D,Import1!$O$6+1,0))</f>
        <v>839</v>
      </c>
      <c r="I684" s="89">
        <v>1</v>
      </c>
      <c r="J684" s="63">
        <f>IF(I684=1,Grupe!$L$22,Grupe!$M$22)</f>
        <v>0</v>
      </c>
      <c r="K684" s="110">
        <f ca="1">IF(Import1!$O$6=4,"--",H684*(100-J684)/100)</f>
        <v>839</v>
      </c>
      <c r="L684" s="62"/>
      <c r="M684" s="62"/>
      <c r="N684" s="62"/>
      <c r="O684" s="62"/>
    </row>
    <row r="685" spans="1:15" x14ac:dyDescent="0.45">
      <c r="A685" s="179" t="s">
        <v>1621</v>
      </c>
      <c r="B685" s="180">
        <v>94510</v>
      </c>
      <c r="C685" s="181" t="s">
        <v>1267</v>
      </c>
      <c r="D685" s="181" t="s">
        <v>1111</v>
      </c>
      <c r="E685" s="182">
        <v>7.8</v>
      </c>
      <c r="F685" s="183">
        <v>20</v>
      </c>
      <c r="G685" s="183">
        <v>59</v>
      </c>
      <c r="H685" s="110">
        <f ca="1">IF(Import1!$O$6=4,"--",VLOOKUP(B685,Import1!A:D,Import1!$O$6+1,0))</f>
        <v>1056</v>
      </c>
      <c r="I685" s="89">
        <v>1</v>
      </c>
      <c r="J685" s="63">
        <f>IF(I685=1,Grupe!$L$22,Grupe!$M$22)</f>
        <v>0</v>
      </c>
      <c r="K685" s="110">
        <f ca="1">IF(Import1!$O$6=4,"--",H685*(100-J685)/100)</f>
        <v>1056</v>
      </c>
      <c r="L685" s="62"/>
      <c r="M685" s="62"/>
      <c r="N685" s="62"/>
      <c r="O685" s="62"/>
    </row>
    <row r="686" spans="1:15" x14ac:dyDescent="0.45">
      <c r="A686" s="179" t="s">
        <v>1622</v>
      </c>
      <c r="B686" s="180">
        <v>94511</v>
      </c>
      <c r="C686" s="181" t="s">
        <v>1269</v>
      </c>
      <c r="D686" s="181" t="s">
        <v>1111</v>
      </c>
      <c r="E686" s="182">
        <v>7.5</v>
      </c>
      <c r="F686" s="183">
        <v>22</v>
      </c>
      <c r="G686" s="183">
        <v>55</v>
      </c>
      <c r="H686" s="110">
        <f ca="1">IF(Import1!$O$6=4,"--",VLOOKUP(B686,Import1!A:D,Import1!$O$6+1,0))</f>
        <v>927</v>
      </c>
      <c r="I686" s="89">
        <v>1</v>
      </c>
      <c r="J686" s="63">
        <f>IF(I686=1,Grupe!$L$22,Grupe!$M$22)</f>
        <v>0</v>
      </c>
      <c r="K686" s="110">
        <f ca="1">IF(Import1!$O$6=4,"--",H686*(100-J686)/100)</f>
        <v>927</v>
      </c>
      <c r="L686" s="62"/>
      <c r="M686" s="62"/>
      <c r="N686" s="62"/>
      <c r="O686" s="62"/>
    </row>
    <row r="687" spans="1:15" x14ac:dyDescent="0.45">
      <c r="A687" s="179" t="s">
        <v>1623</v>
      </c>
      <c r="B687" s="180">
        <v>94512</v>
      </c>
      <c r="C687" s="181" t="s">
        <v>1273</v>
      </c>
      <c r="D687" s="181" t="s">
        <v>1111</v>
      </c>
      <c r="E687" s="182">
        <v>7</v>
      </c>
      <c r="F687" s="183">
        <v>22</v>
      </c>
      <c r="G687" s="183">
        <v>48</v>
      </c>
      <c r="H687" s="110">
        <f ca="1">IF(Import1!$O$6=4,"--",VLOOKUP(B687,Import1!A:D,Import1!$O$6+1,0))</f>
        <v>1017</v>
      </c>
      <c r="I687" s="89">
        <v>1</v>
      </c>
      <c r="J687" s="63">
        <f>IF(I687=1,Grupe!$L$22,Grupe!$M$22)</f>
        <v>0</v>
      </c>
      <c r="K687" s="110">
        <f ca="1">IF(Import1!$O$6=4,"--",H687*(100-J687)/100)</f>
        <v>1017</v>
      </c>
      <c r="L687" s="62"/>
      <c r="M687" s="62"/>
      <c r="N687" s="62"/>
      <c r="O687" s="62"/>
    </row>
    <row r="688" spans="1:15" x14ac:dyDescent="0.45">
      <c r="A688" s="179" t="s">
        <v>1624</v>
      </c>
      <c r="B688" s="180">
        <v>94513</v>
      </c>
      <c r="C688" s="181" t="s">
        <v>1270</v>
      </c>
      <c r="D688" s="181" t="s">
        <v>1111</v>
      </c>
      <c r="E688" s="182">
        <v>5.7</v>
      </c>
      <c r="F688" s="183">
        <v>16</v>
      </c>
      <c r="G688" s="183">
        <v>32</v>
      </c>
      <c r="H688" s="110">
        <f ca="1">IF(Import1!$O$6=4,"--",VLOOKUP(B688,Import1!A:D,Import1!$O$6+1,0))</f>
        <v>706</v>
      </c>
      <c r="I688" s="89">
        <v>1</v>
      </c>
      <c r="J688" s="63">
        <f>IF(I688=1,Grupe!$L$22,Grupe!$M$22)</f>
        <v>0</v>
      </c>
      <c r="K688" s="110">
        <f ca="1">IF(Import1!$O$6=4,"--",H688*(100-J688)/100)</f>
        <v>706</v>
      </c>
      <c r="L688" s="62"/>
      <c r="M688" s="62"/>
      <c r="N688" s="62"/>
      <c r="O688" s="62"/>
    </row>
    <row r="689" spans="1:15" x14ac:dyDescent="0.45">
      <c r="A689" s="179" t="s">
        <v>1625</v>
      </c>
      <c r="B689" s="180">
        <v>94514</v>
      </c>
      <c r="C689" s="181" t="s">
        <v>1262</v>
      </c>
      <c r="D689" s="181" t="s">
        <v>1111</v>
      </c>
      <c r="E689" s="182">
        <v>6.1</v>
      </c>
      <c r="F689" s="183">
        <v>16</v>
      </c>
      <c r="G689" s="183">
        <v>32</v>
      </c>
      <c r="H689" s="110">
        <f ca="1">IF(Import1!$O$6=4,"--",VLOOKUP(B689,Import1!A:D,Import1!$O$6+1,0))</f>
        <v>947</v>
      </c>
      <c r="I689" s="89">
        <v>1</v>
      </c>
      <c r="J689" s="63">
        <f>IF(I689=1,Grupe!$L$22,Grupe!$M$22)</f>
        <v>0</v>
      </c>
      <c r="K689" s="110">
        <f ca="1">IF(Import1!$O$6=4,"--",H689*(100-J689)/100)</f>
        <v>947</v>
      </c>
      <c r="L689" s="62"/>
      <c r="M689" s="62"/>
      <c r="N689" s="62"/>
      <c r="O689" s="62"/>
    </row>
    <row r="690" spans="1:15" x14ac:dyDescent="0.45">
      <c r="A690" s="179" t="s">
        <v>1626</v>
      </c>
      <c r="B690" s="180">
        <v>94515</v>
      </c>
      <c r="C690" s="181" t="s">
        <v>1268</v>
      </c>
      <c r="D690" s="181" t="s">
        <v>1111</v>
      </c>
      <c r="E690" s="182">
        <v>6.5</v>
      </c>
      <c r="F690" s="183">
        <v>20</v>
      </c>
      <c r="G690" s="183">
        <v>41</v>
      </c>
      <c r="H690" s="110">
        <f ca="1">IF(Import1!$O$6=4,"--",VLOOKUP(B690,Import1!A:D,Import1!$O$6+1,0))</f>
        <v>845</v>
      </c>
      <c r="I690" s="89">
        <v>1</v>
      </c>
      <c r="J690" s="63">
        <f>IF(I690=1,Grupe!$L$22,Grupe!$M$22)</f>
        <v>0</v>
      </c>
      <c r="K690" s="110">
        <f ca="1">IF(Import1!$O$6=4,"--",H690*(100-J690)/100)</f>
        <v>845</v>
      </c>
      <c r="L690" s="62"/>
      <c r="M690" s="62"/>
      <c r="N690" s="62"/>
      <c r="O690" s="62"/>
    </row>
    <row r="691" spans="1:15" x14ac:dyDescent="0.45">
      <c r="A691" s="179" t="s">
        <v>1627</v>
      </c>
      <c r="B691" s="180">
        <v>94516</v>
      </c>
      <c r="C691" s="181" t="s">
        <v>1274</v>
      </c>
      <c r="D691" s="181" t="s">
        <v>1111</v>
      </c>
      <c r="E691" s="182">
        <v>7.9</v>
      </c>
      <c r="F691" s="183">
        <v>28</v>
      </c>
      <c r="G691" s="183">
        <v>69</v>
      </c>
      <c r="H691" s="110">
        <f ca="1">IF(Import1!$O$6=4,"--",VLOOKUP(B691,Import1!A:D,Import1!$O$6+1,0))</f>
        <v>1531</v>
      </c>
      <c r="I691" s="89">
        <v>1</v>
      </c>
      <c r="J691" s="63">
        <f>IF(I691=1,Grupe!$L$22,Grupe!$M$22)</f>
        <v>0</v>
      </c>
      <c r="K691" s="110">
        <f ca="1">IF(Import1!$O$6=4,"--",H691*(100-J691)/100)</f>
        <v>1531</v>
      </c>
      <c r="L691" s="62"/>
      <c r="M691" s="62"/>
      <c r="N691" s="62"/>
      <c r="O691" s="62"/>
    </row>
    <row r="692" spans="1:15" x14ac:dyDescent="0.45">
      <c r="A692" s="179" t="s">
        <v>1628</v>
      </c>
      <c r="B692" s="180">
        <v>94517</v>
      </c>
      <c r="C692" s="181" t="s">
        <v>156</v>
      </c>
      <c r="D692" s="181" t="s">
        <v>1111</v>
      </c>
      <c r="E692" s="182">
        <v>4.8</v>
      </c>
      <c r="F692" s="183">
        <v>15</v>
      </c>
      <c r="G692" s="183">
        <v>28</v>
      </c>
      <c r="H692" s="110">
        <f ca="1">IF(Import1!$O$6=4,"--",VLOOKUP(B692,Import1!A:D,Import1!$O$6+1,0))</f>
        <v>731</v>
      </c>
      <c r="I692" s="89">
        <v>1</v>
      </c>
      <c r="J692" s="63">
        <f>IF(I692=1,Grupe!$L$22,Grupe!$M$22)</f>
        <v>0</v>
      </c>
      <c r="K692" s="110">
        <f ca="1">IF(Import1!$O$6=4,"--",H692*(100-J692)/100)</f>
        <v>731</v>
      </c>
      <c r="L692" s="62"/>
      <c r="M692" s="62"/>
      <c r="N692" s="62"/>
      <c r="O692" s="62"/>
    </row>
    <row r="693" spans="1:15" x14ac:dyDescent="0.45">
      <c r="A693" s="179" t="s">
        <v>1629</v>
      </c>
      <c r="B693" s="180">
        <v>94518</v>
      </c>
      <c r="C693" s="181" t="s">
        <v>157</v>
      </c>
      <c r="D693" s="181" t="s">
        <v>1111</v>
      </c>
      <c r="E693" s="182">
        <v>5.9</v>
      </c>
      <c r="F693" s="183">
        <v>16</v>
      </c>
      <c r="G693" s="183">
        <v>37</v>
      </c>
      <c r="H693" s="110">
        <f ca="1">IF(Import1!$O$6=4,"--",VLOOKUP(B693,Import1!A:D,Import1!$O$6+1,0))</f>
        <v>876</v>
      </c>
      <c r="I693" s="89">
        <v>1</v>
      </c>
      <c r="J693" s="63">
        <f>IF(I693=1,Grupe!$L$22,Grupe!$M$22)</f>
        <v>0</v>
      </c>
      <c r="K693" s="110">
        <f ca="1">IF(Import1!$O$6=4,"--",H693*(100-J693)/100)</f>
        <v>876</v>
      </c>
      <c r="L693" s="62"/>
      <c r="M693" s="62"/>
      <c r="N693" s="62"/>
      <c r="O693" s="62"/>
    </row>
    <row r="694" spans="1:15" x14ac:dyDescent="0.45">
      <c r="A694" s="179" t="s">
        <v>1990</v>
      </c>
      <c r="B694" s="180">
        <v>94601</v>
      </c>
      <c r="C694" s="181" t="s">
        <v>527</v>
      </c>
      <c r="D694" s="181" t="s">
        <v>1114</v>
      </c>
      <c r="E694" s="182">
        <v>6</v>
      </c>
      <c r="F694" s="183" t="s">
        <v>2162</v>
      </c>
      <c r="G694" s="183">
        <v>40</v>
      </c>
      <c r="H694" s="110">
        <f ca="1">IF(Import1!$O$6=4,"--",VLOOKUP(B694,Import1!A:D,Import1!$O$6+1,0))</f>
        <v>825</v>
      </c>
      <c r="I694" s="89">
        <v>2</v>
      </c>
      <c r="J694" s="63">
        <f>IF(I694=1,Grupe!$L$22,Grupe!$M$22)</f>
        <v>0</v>
      </c>
      <c r="K694" s="110">
        <f ca="1">IF(Import1!$O$6=4,"--",H694*(100-J694)/100)</f>
        <v>825</v>
      </c>
      <c r="L694" s="62"/>
      <c r="M694" s="62"/>
      <c r="N694" s="62"/>
      <c r="O694" s="62"/>
    </row>
    <row r="695" spans="1:15" x14ac:dyDescent="0.45">
      <c r="A695" s="179" t="s">
        <v>1991</v>
      </c>
      <c r="B695" s="180">
        <v>94701</v>
      </c>
      <c r="C695" s="181" t="s">
        <v>528</v>
      </c>
      <c r="D695" s="181" t="s">
        <v>1114</v>
      </c>
      <c r="E695" s="182">
        <v>6</v>
      </c>
      <c r="F695" s="183" t="s">
        <v>2162</v>
      </c>
      <c r="G695" s="183">
        <v>40</v>
      </c>
      <c r="H695" s="110">
        <f ca="1">IF(Import1!$O$6=4,"--",VLOOKUP(B695,Import1!A:D,Import1!$O$6+1,0))</f>
        <v>1168</v>
      </c>
      <c r="I695" s="89">
        <v>2</v>
      </c>
      <c r="J695" s="63">
        <f>IF(I695=1,Grupe!$L$22,Grupe!$M$22)</f>
        <v>0</v>
      </c>
      <c r="K695" s="110">
        <f ca="1">IF(Import1!$O$6=4,"--",H695*(100-J695)/100)</f>
        <v>1168</v>
      </c>
      <c r="L695" s="62"/>
      <c r="M695" s="62"/>
      <c r="N695" s="62"/>
      <c r="O695" s="62"/>
    </row>
    <row r="696" spans="1:15" x14ac:dyDescent="0.45">
      <c r="A696" s="179" t="s">
        <v>1992</v>
      </c>
      <c r="B696" s="180">
        <v>94702</v>
      </c>
      <c r="C696" s="181" t="s">
        <v>529</v>
      </c>
      <c r="D696" s="181" t="s">
        <v>1114</v>
      </c>
      <c r="E696" s="182">
        <v>6</v>
      </c>
      <c r="F696" s="183" t="s">
        <v>2162</v>
      </c>
      <c r="G696" s="183">
        <v>40</v>
      </c>
      <c r="H696" s="110">
        <f ca="1">IF(Import1!$O$6=4,"--",VLOOKUP(B696,Import1!A:D,Import1!$O$6+1,0))</f>
        <v>1489</v>
      </c>
      <c r="I696" s="89">
        <v>2</v>
      </c>
      <c r="J696" s="63">
        <f>IF(I696=1,Grupe!$L$22,Grupe!$M$22)</f>
        <v>0</v>
      </c>
      <c r="K696" s="110">
        <f ca="1">IF(Import1!$O$6=4,"--",H696*(100-J696)/100)</f>
        <v>1489</v>
      </c>
      <c r="L696" s="62"/>
      <c r="M696" s="62"/>
      <c r="N696" s="62"/>
      <c r="O696" s="62"/>
    </row>
    <row r="697" spans="1:15" x14ac:dyDescent="0.45">
      <c r="A697" s="179" t="s">
        <v>1993</v>
      </c>
      <c r="B697" s="180">
        <v>94703</v>
      </c>
      <c r="C697" s="181" t="s">
        <v>530</v>
      </c>
      <c r="D697" s="181" t="s">
        <v>1114</v>
      </c>
      <c r="E697" s="182">
        <v>6.5</v>
      </c>
      <c r="F697" s="183" t="s">
        <v>2162</v>
      </c>
      <c r="G697" s="183">
        <v>45</v>
      </c>
      <c r="H697" s="110">
        <f ca="1">IF(Import1!$O$6=4,"--",VLOOKUP(B697,Import1!A:D,Import1!$O$6+1,0))</f>
        <v>2764</v>
      </c>
      <c r="I697" s="89">
        <v>2</v>
      </c>
      <c r="J697" s="63">
        <f>IF(I697=1,Grupe!$L$22,Grupe!$M$22)</f>
        <v>0</v>
      </c>
      <c r="K697" s="110">
        <f ca="1">IF(Import1!$O$6=4,"--",H697*(100-J697)/100)</f>
        <v>2764</v>
      </c>
      <c r="L697" s="62"/>
      <c r="M697" s="62"/>
      <c r="N697" s="62"/>
      <c r="O697" s="62"/>
    </row>
    <row r="698" spans="1:15" x14ac:dyDescent="0.45">
      <c r="A698" s="179" t="s">
        <v>1994</v>
      </c>
      <c r="B698" s="180">
        <v>94801</v>
      </c>
      <c r="C698" s="181" t="s">
        <v>226</v>
      </c>
      <c r="D698" s="181" t="s">
        <v>1114</v>
      </c>
      <c r="E698" s="182">
        <v>9.6</v>
      </c>
      <c r="F698" s="183" t="s">
        <v>2162</v>
      </c>
      <c r="G698" s="183">
        <v>75</v>
      </c>
      <c r="H698" s="110">
        <f ca="1">IF(Import1!$O$6=4,"--",VLOOKUP(B698,Import1!A:D,Import1!$O$6+1,0))</f>
        <v>770</v>
      </c>
      <c r="I698" s="89">
        <v>2</v>
      </c>
      <c r="J698" s="63">
        <f>IF(I698=1,Grupe!$L$22,Grupe!$M$22)</f>
        <v>0</v>
      </c>
      <c r="K698" s="110">
        <f ca="1">IF(Import1!$O$6=4,"--",H698*(100-J698)/100)</f>
        <v>770</v>
      </c>
      <c r="L698" s="62"/>
      <c r="M698" s="62"/>
      <c r="N698" s="62"/>
      <c r="O698" s="62"/>
    </row>
    <row r="699" spans="1:15" x14ac:dyDescent="0.45">
      <c r="A699" s="179" t="s">
        <v>1995</v>
      </c>
      <c r="B699" s="180">
        <v>94802</v>
      </c>
      <c r="C699" s="181" t="s">
        <v>227</v>
      </c>
      <c r="D699" s="181" t="s">
        <v>1114</v>
      </c>
      <c r="E699" s="182">
        <v>9.6</v>
      </c>
      <c r="F699" s="183" t="s">
        <v>2162</v>
      </c>
      <c r="G699" s="183">
        <v>79</v>
      </c>
      <c r="H699" s="110">
        <f ca="1">IF(Import1!$O$6=4,"--",VLOOKUP(B699,Import1!A:D,Import1!$O$6+1,0))</f>
        <v>1008</v>
      </c>
      <c r="I699" s="89">
        <v>2</v>
      </c>
      <c r="J699" s="63">
        <f>IF(I699=1,Grupe!$L$22,Grupe!$M$22)</f>
        <v>0</v>
      </c>
      <c r="K699" s="110">
        <f ca="1">IF(Import1!$O$6=4,"--",H699*(100-J699)/100)</f>
        <v>1008</v>
      </c>
      <c r="L699" s="62"/>
      <c r="M699" s="62"/>
      <c r="N699" s="62"/>
      <c r="O699" s="62"/>
    </row>
    <row r="700" spans="1:15" x14ac:dyDescent="0.45">
      <c r="A700" s="179" t="s">
        <v>1996</v>
      </c>
      <c r="B700" s="180">
        <v>94803</v>
      </c>
      <c r="C700" s="181" t="s">
        <v>228</v>
      </c>
      <c r="D700" s="181" t="s">
        <v>1114</v>
      </c>
      <c r="E700" s="182">
        <v>11.3</v>
      </c>
      <c r="F700" s="183" t="s">
        <v>2162</v>
      </c>
      <c r="G700" s="183">
        <v>89</v>
      </c>
      <c r="H700" s="110">
        <f ca="1">IF(Import1!$O$6=4,"--",VLOOKUP(B700,Import1!A:D,Import1!$O$6+1,0))</f>
        <v>1556</v>
      </c>
      <c r="I700" s="89">
        <v>2</v>
      </c>
      <c r="J700" s="63">
        <f>IF(I700=1,Grupe!$L$22,Grupe!$M$22)</f>
        <v>0</v>
      </c>
      <c r="K700" s="110">
        <f ca="1">IF(Import1!$O$6=4,"--",H700*(100-J700)/100)</f>
        <v>1556</v>
      </c>
      <c r="L700" s="62"/>
      <c r="M700" s="62"/>
      <c r="N700" s="62"/>
      <c r="O700" s="62"/>
    </row>
    <row r="701" spans="1:15" x14ac:dyDescent="0.45">
      <c r="A701" s="179" t="s">
        <v>1997</v>
      </c>
      <c r="B701" s="180">
        <v>94804</v>
      </c>
      <c r="C701" s="181" t="s">
        <v>229</v>
      </c>
      <c r="D701" s="181" t="s">
        <v>1114</v>
      </c>
      <c r="E701" s="182">
        <v>11.8</v>
      </c>
      <c r="F701" s="183" t="s">
        <v>2162</v>
      </c>
      <c r="G701" s="183">
        <v>118</v>
      </c>
      <c r="H701" s="110">
        <f ca="1">IF(Import1!$O$6=4,"--",VLOOKUP(B701,Import1!A:D,Import1!$O$6+1,0))</f>
        <v>4240</v>
      </c>
      <c r="I701" s="89">
        <v>2</v>
      </c>
      <c r="J701" s="63">
        <f>IF(I701=1,Grupe!$L$22,Grupe!$M$22)</f>
        <v>0</v>
      </c>
      <c r="K701" s="110">
        <f ca="1">IF(Import1!$O$6=4,"--",H701*(100-J701)/100)</f>
        <v>4240</v>
      </c>
      <c r="L701" s="62"/>
      <c r="M701" s="62"/>
      <c r="N701" s="62"/>
      <c r="O701" s="62"/>
    </row>
  </sheetData>
  <sheetProtection algorithmName="SHA-512" hashValue="lhZ5xJd3Mav2jZMoNSMJDDwN7rMAplFp+iWKVEAa/p/x1MvpeYYbwNKQIitTlgke9N2nAFM50DlAE1xn4Lw/tA==" saltValue="MQTwMtQADwlqURvtUeikyQ==" spinCount="100000" sheet="1" objects="1" scenarios="1" sort="0"/>
  <customSheetViews>
    <customSheetView guid="{4AC45696-79D8-4ACB-A5FA-CEC6B458488E}" scale="115" showPageBreaks="1" showGridLines="0">
      <pane ySplit="1" topLeftCell="A2" activePane="bottomLeft" state="frozen"/>
      <selection pane="bottomLeft" activeCell="B34" sqref="B34"/>
      <pageMargins left="0.39370078740157483" right="0.39370078740157483" top="0.47244094488188981" bottom="0.47244094488188981" header="0.27559055118110237" footer="0.27559055118110237"/>
      <pageSetup paperSize="9" orientation="portrait" horizontalDpi="0" verticalDpi="0" r:id="rId1"/>
      <headerFooter>
        <oddHeader>&amp;L&amp;"-,Bold Italic"&amp;9Tim Kabel - Cjenik</oddHeader>
      </headerFooter>
    </customSheetView>
  </customSheetViews>
  <pageMargins left="0.23622047244094491" right="0.23622047244094491" top="0.51181102362204722" bottom="0.39370078740157483" header="0.27559055118110237" footer="0.23622047244094491"/>
  <pageSetup paperSize="9" scale="71" fitToHeight="0" orientation="portrait" r:id="rId2"/>
  <headerFooter>
    <oddHeader>&amp;L&amp;"-,Bold Italic"&amp;9Tim Kabel - Cjenik&amp;R&amp;"-,Bold Italic"&amp;9Ispis na dan: &amp;D</oddHeader>
    <oddFooter>&amp;C&amp;"-,Bold Italic"&amp;9Stranica &amp;P od &amp;N</oddFooter>
  </headerFooter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f 6 b 8 e 3 b - 0 4 c d - 4 0 a 8 - b d 7 a - 1 4 5 1 b 2 e 6 4 6 8 f "   x m l n s = " h t t p : / / s c h e m a s . m i c r o s o f t . c o m / D a t a M a s h u p " > A A A A A B Q D A A B Q S w M E F A A C A A g A X V h f V c l 2 s B + k A A A A 9 g A A A B I A H A B D b 2 5 m a W c v U G F j a 2 F n Z S 5 4 b W w g o h g A K K A U A A A A A A A A A A A A A A A A A A A A A A A A A A A A h Y 8 x D o I w G I W v Q r r T l r I o + S m D i 4 M k R h P j 2 t Q K j V B M W y x 3 c / B I X k G M o m 6 O 7 3 v f 8 N 7 9 e o N i a J v o o q z T n c l R g i m K l J H d Q Z s q R 7 0 / x j N U c F g L e R K V i k b Z u G x w h x z V 3 p 8 z Q k I I O K S 4 s x V h l C Z k X 6 6 2 s l a t Q B 9 Z / 5 d j b Z w X R i r E Y f c a w x l O 6 B y n l G E K Z I J Q a v M V 2 L j 3 2 f 5 A W P S N 7 6 3 i t Y 2 X G y B T B P L + w B 9 Q S w M E F A A C A A g A X V h f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Y X 1 U o i k e 4 D g A A A B E A A A A T A B w A R m 9 y b X V s Y X M v U 2 V j d G l v b j E u b S C i G A A o o B Q A A A A A A A A A A A A A A A A A A A A A A A A A A A A r T k 0 u y c z P U w i G 0 I b W A F B L A Q I t A B Q A A g A I A F 1 Y X 1 X J d r A f p A A A A P Y A A A A S A A A A A A A A A A A A A A A A A A A A A A B D b 2 5 m a W c v U G F j a 2 F n Z S 5 4 b W x Q S w E C L Q A U A A I A C A B d W F 9 V D 8 r p q 6 Q A A A D p A A A A E w A A A A A A A A A A A A A A A A D w A A A A W 0 N v b n R l b n R f V H l w Z X N d L n h t b F B L A Q I t A B Q A A g A I A F 1 Y X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1 s K 0 1 z H f C T Z z D N F W 7 + 2 a Q A A A A A A I A A A A A A B B m A A A A A Q A A I A A A A M S n 4 n n 5 6 R A X b f W m G x j a 3 4 l v l / U C t A 8 F 4 1 I B D m p X E / C t A A A A A A 6 A A A A A A g A A I A A A A A a M t z I Z x Q P G O v v 4 f A d n C Y s O p s u a S R P W w b l w R f / w 4 p H 2 U A A A A M 2 l B e 1 J 5 s / Y H n Y Y l Z 3 f 9 s 0 T 1 7 y 8 V H L U n A A 6 w a p A Y S f x P N 7 C V a 5 M v 8 4 L P X t G 0 f w 6 H U d q f u 2 3 6 B q X o R a g e y D V Z P A l 3 E C h Q K S g t r A W T k u e S T J L Q A A A A O k M 1 6 s N A t V d I c C W + Y S s y H w e S U B s 8 T v q K a g a c j m e I L D e s e b Y b I K Y K M i n z T I m E 0 o + 1 A 9 Q + S 3 Q 6 i t j Y v j V j 4 s T + V A = < / D a t a M a s h u p > 
</file>

<file path=customXml/itemProps1.xml><?xml version="1.0" encoding="utf-8"?>
<ds:datastoreItem xmlns:ds="http://schemas.openxmlformats.org/officeDocument/2006/customXml" ds:itemID="{0D898B64-1AB5-47DA-B50A-F3BD42E172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56</vt:i4>
      </vt:variant>
    </vt:vector>
  </HeadingPairs>
  <TitlesOfParts>
    <vt:vector size="61" baseType="lpstr">
      <vt:lpstr>Import1</vt:lpstr>
      <vt:lpstr>GrupeTable</vt:lpstr>
      <vt:lpstr>Grupe</vt:lpstr>
      <vt:lpstr>Cjenik</vt:lpstr>
      <vt:lpstr>Export</vt:lpstr>
      <vt:lpstr>GrupeTable!¸</vt:lpstr>
      <vt:lpstr>Import1!¸</vt:lpstr>
      <vt:lpstr>Bakreno_uže</vt:lpstr>
      <vt:lpstr>BXO_HFTG</vt:lpstr>
      <vt:lpstr>E_YY</vt:lpstr>
      <vt:lpstr>Fe_Zn_traka</vt:lpstr>
      <vt:lpstr>FG16OR</vt:lpstr>
      <vt:lpstr>H01N2_D</vt:lpstr>
      <vt:lpstr>H03VH_H</vt:lpstr>
      <vt:lpstr>H03VV_F</vt:lpstr>
      <vt:lpstr>H05RNH2_F</vt:lpstr>
      <vt:lpstr>H05RR_F</vt:lpstr>
      <vt:lpstr>H05VV_F</vt:lpstr>
      <vt:lpstr>H07BQ_F</vt:lpstr>
      <vt:lpstr>H07RN_F</vt:lpstr>
      <vt:lpstr>H07V_K</vt:lpstr>
      <vt:lpstr>H07V_R</vt:lpstr>
      <vt:lpstr>H07V_U</vt:lpstr>
      <vt:lpstr>H07V2_K</vt:lpstr>
      <vt:lpstr>J_H_St_H</vt:lpstr>
      <vt:lpstr>J_Y_St_Y</vt:lpstr>
      <vt:lpstr>JB_Y_St_Y</vt:lpstr>
      <vt:lpstr>JE_H_St_H__E30_E90</vt:lpstr>
      <vt:lpstr>Kabel_za_alarme</vt:lpstr>
      <vt:lpstr>Kabel_za_zvučnike</vt:lpstr>
      <vt:lpstr>Koaksijalni_kabeli</vt:lpstr>
      <vt:lpstr>LAN_kabeli</vt:lpstr>
      <vt:lpstr>GrupeTable!lang_hrvatski</vt:lpstr>
      <vt:lpstr>Import1!lang_hrvatski</vt:lpstr>
      <vt:lpstr>LiYCY</vt:lpstr>
      <vt:lpstr>LiYCY_TP</vt:lpstr>
      <vt:lpstr>Multimode</vt:lpstr>
      <vt:lpstr>N2XH</vt:lpstr>
      <vt:lpstr>NHXH_E90</vt:lpstr>
      <vt:lpstr>NHXMH</vt:lpstr>
      <vt:lpstr>NSSHöu</vt:lpstr>
      <vt:lpstr>NYCY</vt:lpstr>
      <vt:lpstr>NYiFY</vt:lpstr>
      <vt:lpstr>PP00_A</vt:lpstr>
      <vt:lpstr>Cjenik!Print_Area</vt:lpstr>
      <vt:lpstr>Export!Print_Area</vt:lpstr>
      <vt:lpstr>Grupe!Print_Area</vt:lpstr>
      <vt:lpstr>Cjenik!Print_Titles</vt:lpstr>
      <vt:lpstr>Export!Print_Titles</vt:lpstr>
      <vt:lpstr>PrintLista</vt:lpstr>
      <vt:lpstr>Profibus</vt:lpstr>
      <vt:lpstr>SiF</vt:lpstr>
      <vt:lpstr>SiHF</vt:lpstr>
      <vt:lpstr>Singlemode</vt:lpstr>
      <vt:lpstr>Solar_cable</vt:lpstr>
      <vt:lpstr>TK_59</vt:lpstr>
      <vt:lpstr>X00_A</vt:lpstr>
      <vt:lpstr>YM</vt:lpstr>
      <vt:lpstr>YSLCY</vt:lpstr>
      <vt:lpstr>YSLY</vt:lpstr>
      <vt:lpstr>YYSch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Topcic</dc:creator>
  <cp:lastModifiedBy>Marko Bobinac</cp:lastModifiedBy>
  <cp:lastPrinted>2022-11-01T12:42:24Z</cp:lastPrinted>
  <dcterms:created xsi:type="dcterms:W3CDTF">2015-04-16T09:21:47Z</dcterms:created>
  <dcterms:modified xsi:type="dcterms:W3CDTF">2024-01-01T19:31:55Z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1335a98c-7fcc-479b-b6f4-9d6013403ab7</vt:lpwstr>
  </property>
</Properties>
</file>